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6" windowHeight="7536"/>
  </bookViews>
  <sheets>
    <sheet name="FOGGIA" sheetId="19" r:id="rId1"/>
    <sheet name="Bovino" sheetId="20" r:id="rId2"/>
    <sheet name="Cerignola" sheetId="15" r:id="rId3"/>
    <sheet name="Manfredonia" sheetId="17" r:id="rId4"/>
    <sheet name="San Giovanni Rotondo" sheetId="14" r:id="rId5"/>
    <sheet name="San Severo" sheetId="18" r:id="rId6"/>
    <sheet name="Stornarella" sheetId="21" r:id="rId7"/>
    <sheet name="Foglio1" sheetId="3" r:id="rId8"/>
  </sheets>
  <definedNames>
    <definedName name="__xlnm.Print_Area_1" localSheetId="1">#REF!</definedName>
    <definedName name="__xlnm.Print_Area_1" localSheetId="2">#REF!</definedName>
    <definedName name="__xlnm.Print_Area_1" localSheetId="0">#REF!</definedName>
    <definedName name="__xlnm.Print_Area_1" localSheetId="3">#REF!</definedName>
    <definedName name="__xlnm.Print_Area_1" localSheetId="4">#REF!</definedName>
    <definedName name="__xlnm.Print_Area_1" localSheetId="5">#REF!</definedName>
    <definedName name="__xlnm.Print_Area_1" localSheetId="6">#REF!</definedName>
    <definedName name="__xlnm.Print_Area_1">#REF!</definedName>
    <definedName name="_xlnm.Print_Area" localSheetId="1">Bovino!$A$1:$J$18</definedName>
    <definedName name="_xlnm.Print_Area" localSheetId="2">Cerignola!$A$1:$I$18</definedName>
    <definedName name="_xlnm.Print_Area" localSheetId="0">FOGGIA!$A$1:$Q$28</definedName>
    <definedName name="_xlnm.Print_Area" localSheetId="3">Manfredonia!$A$1:$M$18</definedName>
    <definedName name="_xlnm.Print_Area" localSheetId="4">'San Giovanni Rotondo'!$A$1:$N$18</definedName>
    <definedName name="_xlnm.Print_Area" localSheetId="5">'San Severo'!$A$1:$Q$18</definedName>
    <definedName name="_xlnm.Print_Area" localSheetId="6">Stornarella!$A$1:$M$18</definedName>
  </definedNames>
  <calcPr calcId="162913" calcMode="manual"/>
  <fileRecoveryPr autoRecover="0"/>
</workbook>
</file>

<file path=xl/calcChain.xml><?xml version="1.0" encoding="utf-8"?>
<calcChain xmlns="http://schemas.openxmlformats.org/spreadsheetml/2006/main">
  <c r="O6" i="15"/>
  <c r="S13" i="18" l="1"/>
  <c r="Q10" i="17"/>
  <c r="O9" i="15"/>
  <c r="O8"/>
  <c r="P9" i="14"/>
  <c r="T9" i="19"/>
  <c r="T8"/>
  <c r="T7"/>
  <c r="T6"/>
  <c r="P12" i="14"/>
  <c r="P11"/>
  <c r="P10"/>
  <c r="P8"/>
  <c r="P7"/>
  <c r="O14" i="21" l="1"/>
  <c r="O15"/>
  <c r="O16"/>
  <c r="O17"/>
  <c r="O18"/>
  <c r="Q11" i="17"/>
  <c r="L10" i="20"/>
  <c r="T12" i="19"/>
  <c r="O13" i="21"/>
  <c r="S9" i="18"/>
  <c r="S7"/>
  <c r="Q12" i="17"/>
  <c r="Q9"/>
  <c r="Q8"/>
  <c r="Q7"/>
  <c r="L11" i="20"/>
  <c r="L9"/>
  <c r="L8"/>
  <c r="L7"/>
  <c r="T17" i="19"/>
  <c r="T16"/>
  <c r="T14"/>
  <c r="T13"/>
  <c r="T11"/>
  <c r="T10"/>
  <c r="Q17" i="21"/>
  <c r="S16"/>
  <c r="Q16"/>
  <c r="S15"/>
  <c r="Q15"/>
  <c r="S14"/>
  <c r="Q14"/>
  <c r="S13"/>
  <c r="Q13"/>
  <c r="P11" i="20"/>
  <c r="P10"/>
  <c r="P9"/>
  <c r="P7"/>
  <c r="N11"/>
  <c r="N10"/>
  <c r="N9"/>
  <c r="N8"/>
  <c r="N7"/>
  <c r="S14" i="18"/>
  <c r="S12"/>
  <c r="S11"/>
  <c r="S10"/>
  <c r="S8"/>
  <c r="R11" i="14"/>
  <c r="T11"/>
  <c r="R10"/>
  <c r="T10"/>
  <c r="R9"/>
  <c r="T9"/>
  <c r="R8"/>
  <c r="T7"/>
  <c r="R7"/>
  <c r="Q6" i="17"/>
  <c r="S11" i="15"/>
  <c r="S10"/>
  <c r="S9"/>
  <c r="S7"/>
  <c r="Q11"/>
  <c r="Q10"/>
  <c r="Q9"/>
  <c r="Q8"/>
  <c r="Q7"/>
  <c r="N12" i="20" l="1"/>
  <c r="R12" i="14"/>
  <c r="S17" i="21"/>
  <c r="Q18"/>
  <c r="O10" i="15"/>
  <c r="O11"/>
  <c r="O7"/>
</calcChain>
</file>

<file path=xl/sharedStrings.xml><?xml version="1.0" encoding="utf-8"?>
<sst xmlns="http://schemas.openxmlformats.org/spreadsheetml/2006/main" count="834" uniqueCount="163">
  <si>
    <t>CPIA1 FOGGIA</t>
  </si>
  <si>
    <t>GIORNO</t>
  </si>
  <si>
    <t>GIOVEDÌ</t>
  </si>
  <si>
    <t>VENERDÌ</t>
  </si>
  <si>
    <t>il Dirigente Scolastico</t>
  </si>
  <si>
    <t>Prof.ssa Antonia Cavallone</t>
  </si>
  <si>
    <t>RS&amp;S</t>
  </si>
  <si>
    <t>15.00/16.00</t>
  </si>
  <si>
    <t>16.00/17.00</t>
  </si>
  <si>
    <t>17.00/18.00</t>
  </si>
  <si>
    <t>18.00/19.00</t>
  </si>
  <si>
    <t>19.00/20.00</t>
  </si>
  <si>
    <t>09.00/10.00</t>
  </si>
  <si>
    <t>10.00/11.00</t>
  </si>
  <si>
    <t>11.00/12.00</t>
  </si>
  <si>
    <t>Piras</t>
  </si>
  <si>
    <t>ORA</t>
  </si>
  <si>
    <t>Finaldi</t>
  </si>
  <si>
    <t>Amatore</t>
  </si>
  <si>
    <t>Marino</t>
  </si>
  <si>
    <t>PUNTO DI EROGAZIONE: MANFREDONIA</t>
  </si>
  <si>
    <t>De Letteriis</t>
  </si>
  <si>
    <t>PUNTO DI EROGAZIONE: SAN SEVERO</t>
  </si>
  <si>
    <t>ALFABETIZZAZIONE</t>
  </si>
  <si>
    <t>Italiano_Calabrese</t>
  </si>
  <si>
    <t>Roca</t>
  </si>
  <si>
    <t>PUNTO DI EROGAZIONE: SAN GIOVANNI ROTONDO</t>
  </si>
  <si>
    <t>Falcone</t>
  </si>
  <si>
    <t>Ricucci</t>
  </si>
  <si>
    <t>Ciccone</t>
  </si>
  <si>
    <t>Decembrino</t>
  </si>
  <si>
    <t>Di Bari</t>
  </si>
  <si>
    <t>Gramegna</t>
  </si>
  <si>
    <t>Grilli</t>
  </si>
  <si>
    <t>Furii</t>
  </si>
  <si>
    <t>Calabrese</t>
  </si>
  <si>
    <t>PUNTO DI EROGAZIONE: CERIGNOLA</t>
  </si>
  <si>
    <t>Troiano</t>
  </si>
  <si>
    <t>Casalino</t>
  </si>
  <si>
    <t>De Girol</t>
  </si>
  <si>
    <t>Biancofiore</t>
  </si>
  <si>
    <t>Gentile</t>
  </si>
  <si>
    <t>Bernaudo</t>
  </si>
  <si>
    <t>Piras-Troiano</t>
  </si>
  <si>
    <t>SUPPORTO
ACCOGLIENZA</t>
  </si>
  <si>
    <t>PRIMO PERIODO DIDATTICO</t>
  </si>
  <si>
    <t>SECONDO PERIODO DIDATTICO</t>
  </si>
  <si>
    <t>ORIENTAMENTO E ACCOGLIENZA</t>
  </si>
  <si>
    <t>De Luca</t>
  </si>
  <si>
    <t>Caso</t>
  </si>
  <si>
    <t>Rainone</t>
  </si>
  <si>
    <t>Schettino</t>
  </si>
  <si>
    <t>Picucci</t>
  </si>
  <si>
    <t>PUNTO DI EROGAZIONE: FOGGIA</t>
  </si>
  <si>
    <t>Monte</t>
  </si>
  <si>
    <t>Paciello</t>
  </si>
  <si>
    <t>Cancelliere</t>
  </si>
  <si>
    <t>Colangelo</t>
  </si>
  <si>
    <t>Frino</t>
  </si>
  <si>
    <t>Paglia</t>
  </si>
  <si>
    <t>VENERDì</t>
  </si>
  <si>
    <t>ACCOGLIENZA</t>
  </si>
  <si>
    <t>Iorio</t>
  </si>
  <si>
    <t>1PD 400+200</t>
  </si>
  <si>
    <t>Lingua Straniera Gramegna</t>
  </si>
  <si>
    <t>Tecnolgia Grilli</t>
  </si>
  <si>
    <t>Matematica e Scienze Furii</t>
  </si>
  <si>
    <t>Italiano_Manca</t>
  </si>
  <si>
    <t>2PD</t>
  </si>
  <si>
    <t>De Girolamo</t>
  </si>
  <si>
    <t>CONTATORI</t>
  </si>
  <si>
    <t>1PD</t>
  </si>
  <si>
    <t>Tecnologia Decembrino</t>
  </si>
  <si>
    <t>Italiano Falcone</t>
  </si>
  <si>
    <t>PUNTO DI EROGAZIONE: STORNARELLA</t>
  </si>
  <si>
    <r>
      <t>Orario  Provvisorio per le attività di "</t>
    </r>
    <r>
      <rPr>
        <b/>
        <sz val="16"/>
        <rFont val="Calibri"/>
        <family val="2"/>
        <scheme val="minor"/>
      </rPr>
      <t>ACCOGLIENZA e ORIENTAMENTO</t>
    </r>
    <r>
      <rPr>
        <b/>
        <sz val="12"/>
        <rFont val="Calibri"/>
        <family val="2"/>
        <scheme val="minor"/>
      </rPr>
      <t>"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del 24-25/09/2020</t>
    </r>
  </si>
  <si>
    <t>Mendolicchio</t>
  </si>
  <si>
    <t>Orario  Provvisorio per le attività di "ACCOGLIENZA e ORIENTAMENTO" del 24-25/09/2020</t>
  </si>
  <si>
    <t>Cicchetti</t>
  </si>
  <si>
    <t>Di Palma</t>
  </si>
  <si>
    <t>Tagliaferri</t>
  </si>
  <si>
    <t>Ita-Rainone</t>
  </si>
  <si>
    <t>Sto-Geo-Rainone</t>
  </si>
  <si>
    <t>Social-Rainone</t>
  </si>
  <si>
    <t>Sto-Geo_Calabrese</t>
  </si>
  <si>
    <t>Prencipe</t>
  </si>
  <si>
    <t>PUNTO DI EROGAZIONE: BOVINO (MONTI DAUNI)</t>
  </si>
  <si>
    <t>Placentino</t>
  </si>
  <si>
    <t>Italiano
Placentino</t>
  </si>
  <si>
    <t>Italiano
Colangelo</t>
  </si>
  <si>
    <t>Studi Sociali
Colangelo</t>
  </si>
  <si>
    <t>Inglese
Monte</t>
  </si>
  <si>
    <t>Tecnologia
Bernaudo</t>
  </si>
  <si>
    <t>Mat-Sci
Cancelliere</t>
  </si>
  <si>
    <t>Sto-Geo
Placentino</t>
  </si>
  <si>
    <t>Francese
Ciccone</t>
  </si>
  <si>
    <t>Mat-Sci
Di Bari</t>
  </si>
  <si>
    <t>Sto-Geo
Falcone</t>
  </si>
  <si>
    <t>Italiano
Ricucci</t>
  </si>
  <si>
    <t>Studi Sociali
Ricucci</t>
  </si>
  <si>
    <t>Roca
(19,30-20,00)</t>
  </si>
  <si>
    <t>15,00/16,00</t>
  </si>
  <si>
    <t>16,00/17,00</t>
  </si>
  <si>
    <t>17,00/18,00</t>
  </si>
  <si>
    <t>18,00/19,00</t>
  </si>
  <si>
    <t>15,30/16,30</t>
  </si>
  <si>
    <t>16,30/17,30</t>
  </si>
  <si>
    <t>17,30/18,30</t>
  </si>
  <si>
    <t>18,30/19,30</t>
  </si>
  <si>
    <t>Sto-Geo
Schettino</t>
  </si>
  <si>
    <t>Italiano
Schettino</t>
  </si>
  <si>
    <t>Musica
Picucci</t>
  </si>
  <si>
    <t>Inglese
Tagliaferri</t>
  </si>
  <si>
    <t>Mat-Sci
Caso</t>
  </si>
  <si>
    <t>Tecnologia
Frino</t>
  </si>
  <si>
    <t xml:space="preserve">Mendolicchio </t>
  </si>
  <si>
    <t>ORIENTAMENTO
ACCOGLIENZA</t>
  </si>
  <si>
    <t>Francese
Casalino</t>
  </si>
  <si>
    <t>Tecnologia
De Girolamo</t>
  </si>
  <si>
    <t>Mat-Sci
Biancofiore</t>
  </si>
  <si>
    <t>Italiano
Prencipe</t>
  </si>
  <si>
    <t>Italiano
Gentile</t>
  </si>
  <si>
    <t>Sto-Geo
Gentile</t>
  </si>
  <si>
    <t>Studi Sociali
_Prencipe</t>
  </si>
  <si>
    <t>Piras-Troiano 19,30/20,00</t>
  </si>
  <si>
    <t>GRUPPO1</t>
  </si>
  <si>
    <t>GRUPPO 1</t>
  </si>
  <si>
    <t>GRUPPO 2</t>
  </si>
  <si>
    <t>GRUPPO 3</t>
  </si>
  <si>
    <t>GRUPPO 4</t>
  </si>
  <si>
    <t>09,00/10,00</t>
  </si>
  <si>
    <t>10,00/11,00</t>
  </si>
  <si>
    <t>11,00/12,00</t>
  </si>
  <si>
    <t>12,00/13,00</t>
  </si>
  <si>
    <t>13,00/14,00</t>
  </si>
  <si>
    <t>08,30/09,30</t>
  </si>
  <si>
    <t>09,30/10,30</t>
  </si>
  <si>
    <t>10,30/11,30</t>
  </si>
  <si>
    <t>11,30/12,30</t>
  </si>
  <si>
    <t>12,30/13,30</t>
  </si>
  <si>
    <t>ALFABETIZZAZIONE
PRIMO PERIODO/SECONDO PERIODO</t>
  </si>
  <si>
    <t>19.00/20,00</t>
  </si>
  <si>
    <t>Roca
19,00/19,30</t>
  </si>
  <si>
    <t>Roca
19,30-20,00</t>
  </si>
  <si>
    <t>Studi Sociali
Manca</t>
  </si>
  <si>
    <t>Piras
19,00/19,30</t>
  </si>
  <si>
    <t>Troiano
19,00/19,30</t>
  </si>
  <si>
    <t>Iorio
19,00/19,30</t>
  </si>
  <si>
    <t>De Letteriis
19,00/19,30</t>
  </si>
  <si>
    <t>Cicchetti
19,00/19,30</t>
  </si>
  <si>
    <t>Iorio
19,30/20,00</t>
  </si>
  <si>
    <t>De Letteriis
19,30/20,00</t>
  </si>
  <si>
    <t>Cicchetti
19,30/20,00</t>
  </si>
  <si>
    <t>De Luca
19,00/19,30</t>
  </si>
  <si>
    <t>Amatore-Mendolicchio-Paglia</t>
  </si>
  <si>
    <t>De Luca-Finaldi-Marino
19,30/20,00</t>
  </si>
  <si>
    <t>Finaldi
19,00/19,30</t>
  </si>
  <si>
    <t>Marino
19,00/19,30</t>
  </si>
  <si>
    <t>De Luca-Finaldi-Marino</t>
  </si>
  <si>
    <t>PRIMO PERIODO
DIDATTICO</t>
  </si>
  <si>
    <t>SECONDO PERIODO
DIDATTICO</t>
  </si>
  <si>
    <t>14,00/15,00</t>
  </si>
  <si>
    <t>14,30/15,30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</si>
</sst>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h:mm;@"/>
  </numFmts>
  <fonts count="14">
    <font>
      <sz val="11"/>
      <color theme="1"/>
      <name val="Calibri"/>
      <family val="2"/>
      <scheme val="minor"/>
    </font>
    <font>
      <sz val="2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00"/>
      <name val="Times New Roman"/>
      <charset val="204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0" fontId="12" fillId="0" borderId="0"/>
  </cellStyleXfs>
  <cellXfs count="275">
    <xf numFmtId="0" fontId="0" fillId="0" borderId="0" xfId="0"/>
    <xf numFmtId="0" fontId="1" fillId="2" borderId="0" xfId="0" applyFont="1" applyFill="1" applyAlignment="1">
      <alignment vertical="justify"/>
    </xf>
    <xf numFmtId="0" fontId="1" fillId="0" borderId="0" xfId="0" applyFont="1" applyFill="1" applyAlignment="1">
      <alignment vertical="justify"/>
    </xf>
    <xf numFmtId="164" fontId="1" fillId="2" borderId="0" xfId="0" applyNumberFormat="1" applyFont="1" applyFill="1" applyAlignment="1">
      <alignment vertical="justify"/>
    </xf>
    <xf numFmtId="165" fontId="1" fillId="2" borderId="0" xfId="0" applyNumberFormat="1" applyFont="1" applyFill="1" applyAlignment="1">
      <alignment vertical="justify"/>
    </xf>
    <xf numFmtId="0" fontId="2" fillId="2" borderId="0" xfId="0" applyFont="1" applyFill="1" applyAlignment="1">
      <alignment vertical="justify"/>
    </xf>
    <xf numFmtId="1" fontId="1" fillId="2" borderId="0" xfId="0" applyNumberFormat="1" applyFont="1" applyFill="1" applyAlignment="1">
      <alignment vertical="justify"/>
    </xf>
    <xf numFmtId="164" fontId="3" fillId="2" borderId="0" xfId="0" applyNumberFormat="1" applyFont="1" applyFill="1" applyAlignment="1">
      <alignment vertical="justify"/>
    </xf>
    <xf numFmtId="165" fontId="3" fillId="2" borderId="0" xfId="0" applyNumberFormat="1" applyFont="1" applyFill="1" applyAlignment="1">
      <alignment vertical="justify"/>
    </xf>
    <xf numFmtId="1" fontId="3" fillId="2" borderId="0" xfId="0" applyNumberFormat="1" applyFont="1" applyFill="1" applyAlignment="1">
      <alignment vertical="justify"/>
    </xf>
    <xf numFmtId="164" fontId="4" fillId="2" borderId="0" xfId="0" applyNumberFormat="1" applyFont="1" applyFill="1" applyAlignment="1">
      <alignment vertical="justify"/>
    </xf>
    <xf numFmtId="165" fontId="4" fillId="2" borderId="0" xfId="0" applyNumberFormat="1" applyFont="1" applyFill="1" applyAlignment="1">
      <alignment vertical="justify"/>
    </xf>
    <xf numFmtId="0" fontId="7" fillId="10" borderId="1" xfId="0" applyFont="1" applyFill="1" applyBorder="1"/>
    <xf numFmtId="0" fontId="6" fillId="6" borderId="1" xfId="0" applyFont="1" applyFill="1" applyBorder="1"/>
    <xf numFmtId="0" fontId="6" fillId="8" borderId="1" xfId="0" applyFont="1" applyFill="1" applyBorder="1"/>
    <xf numFmtId="0" fontId="6" fillId="9" borderId="1" xfId="0" applyFont="1" applyFill="1" applyBorder="1"/>
    <xf numFmtId="0" fontId="6" fillId="7" borderId="1" xfId="0" applyFont="1" applyFill="1" applyBorder="1"/>
    <xf numFmtId="1" fontId="1" fillId="2" borderId="1" xfId="0" applyNumberFormat="1" applyFont="1" applyFill="1" applyBorder="1" applyAlignment="1">
      <alignment vertical="justify"/>
    </xf>
    <xf numFmtId="1" fontId="1" fillId="0" borderId="1" xfId="0" applyNumberFormat="1" applyFont="1" applyFill="1" applyBorder="1" applyAlignment="1">
      <alignment vertical="justify"/>
    </xf>
    <xf numFmtId="0" fontId="6" fillId="0" borderId="0" xfId="0" applyFont="1" applyFill="1" applyBorder="1"/>
    <xf numFmtId="0" fontId="6" fillId="11" borderId="1" xfId="0" applyFont="1" applyFill="1" applyBorder="1"/>
    <xf numFmtId="0" fontId="1" fillId="0" borderId="1" xfId="0" applyFont="1" applyFill="1" applyBorder="1" applyAlignment="1">
      <alignment vertical="justify"/>
    </xf>
    <xf numFmtId="0" fontId="1" fillId="2" borderId="1" xfId="0" applyFont="1" applyFill="1" applyBorder="1" applyAlignment="1">
      <alignment vertical="justify"/>
    </xf>
    <xf numFmtId="1" fontId="4" fillId="2" borderId="0" xfId="0" applyNumberFormat="1" applyFont="1" applyFill="1" applyAlignment="1">
      <alignment vertical="justify"/>
    </xf>
    <xf numFmtId="1" fontId="1" fillId="2" borderId="12" xfId="0" applyNumberFormat="1" applyFont="1" applyFill="1" applyBorder="1" applyAlignment="1">
      <alignment vertical="justify"/>
    </xf>
    <xf numFmtId="1" fontId="1" fillId="0" borderId="10" xfId="0" applyNumberFormat="1" applyFont="1" applyFill="1" applyBorder="1" applyAlignment="1">
      <alignment vertical="justify"/>
    </xf>
    <xf numFmtId="1" fontId="4" fillId="2" borderId="0" xfId="0" applyNumberFormat="1" applyFont="1" applyFill="1" applyAlignment="1">
      <alignment vertical="justify"/>
    </xf>
    <xf numFmtId="0" fontId="6" fillId="0" borderId="0" xfId="0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vertical="justify"/>
    </xf>
    <xf numFmtId="1" fontId="4" fillId="2" borderId="0" xfId="0" applyNumberFormat="1" applyFont="1" applyFill="1" applyAlignment="1">
      <alignment vertical="justify"/>
    </xf>
    <xf numFmtId="0" fontId="1" fillId="2" borderId="10" xfId="0" applyFont="1" applyFill="1" applyBorder="1" applyAlignment="1">
      <alignment vertical="justify"/>
    </xf>
    <xf numFmtId="0" fontId="1" fillId="2" borderId="7" xfId="0" applyFont="1" applyFill="1" applyBorder="1" applyAlignment="1">
      <alignment vertical="justify"/>
    </xf>
    <xf numFmtId="1" fontId="4" fillId="2" borderId="0" xfId="0" applyNumberFormat="1" applyFont="1" applyFill="1" applyAlignment="1">
      <alignment vertical="justify"/>
    </xf>
    <xf numFmtId="0" fontId="1" fillId="2" borderId="12" xfId="0" applyFont="1" applyFill="1" applyBorder="1" applyAlignment="1">
      <alignment vertical="justify"/>
    </xf>
    <xf numFmtId="0" fontId="1" fillId="2" borderId="13" xfId="0" applyFont="1" applyFill="1" applyBorder="1" applyAlignment="1">
      <alignment vertical="justify"/>
    </xf>
    <xf numFmtId="1" fontId="1" fillId="2" borderId="7" xfId="0" applyNumberFormat="1" applyFont="1" applyFill="1" applyBorder="1" applyAlignment="1">
      <alignment vertical="justify"/>
    </xf>
    <xf numFmtId="0" fontId="1" fillId="2" borderId="15" xfId="0" applyFont="1" applyFill="1" applyBorder="1" applyAlignment="1">
      <alignment vertical="justify"/>
    </xf>
    <xf numFmtId="1" fontId="1" fillId="2" borderId="10" xfId="0" applyNumberFormat="1" applyFont="1" applyFill="1" applyBorder="1" applyAlignment="1">
      <alignment vertical="justify"/>
    </xf>
    <xf numFmtId="0" fontId="1" fillId="2" borderId="8" xfId="0" applyFont="1" applyFill="1" applyBorder="1" applyAlignment="1">
      <alignment vertical="justify"/>
    </xf>
    <xf numFmtId="1" fontId="1" fillId="2" borderId="8" xfId="0" applyNumberFormat="1" applyFont="1" applyFill="1" applyBorder="1" applyAlignment="1">
      <alignment vertical="justify"/>
    </xf>
    <xf numFmtId="0" fontId="5" fillId="5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justify" wrapText="1"/>
    </xf>
    <xf numFmtId="0" fontId="6" fillId="11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justify"/>
    </xf>
    <xf numFmtId="0" fontId="7" fillId="10" borderId="1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1" fillId="0" borderId="0" xfId="0" applyFont="1" applyFill="1" applyBorder="1" applyAlignment="1">
      <alignment vertical="justify"/>
    </xf>
    <xf numFmtId="0" fontId="7" fillId="0" borderId="0" xfId="0" applyFont="1" applyFill="1" applyBorder="1"/>
    <xf numFmtId="0" fontId="1" fillId="14" borderId="0" xfId="0" applyFont="1" applyFill="1" applyAlignment="1">
      <alignment vertical="justify"/>
    </xf>
    <xf numFmtId="0" fontId="13" fillId="14" borderId="18" xfId="0" applyFont="1" applyFill="1" applyBorder="1" applyAlignment="1">
      <alignment horizontal="center" vertical="justify"/>
    </xf>
    <xf numFmtId="0" fontId="6" fillId="11" borderId="19" xfId="0" applyFont="1" applyFill="1" applyBorder="1"/>
    <xf numFmtId="0" fontId="7" fillId="10" borderId="19" xfId="0" applyFont="1" applyFill="1" applyBorder="1" applyAlignment="1">
      <alignment wrapText="1"/>
    </xf>
    <xf numFmtId="0" fontId="7" fillId="10" borderId="19" xfId="0" applyFont="1" applyFill="1" applyBorder="1"/>
    <xf numFmtId="0" fontId="6" fillId="9" borderId="19" xfId="0" applyFont="1" applyFill="1" applyBorder="1" applyAlignment="1">
      <alignment wrapText="1"/>
    </xf>
    <xf numFmtId="0" fontId="6" fillId="7" borderId="19" xfId="0" applyFont="1" applyFill="1" applyBorder="1" applyAlignment="1">
      <alignment wrapText="1"/>
    </xf>
    <xf numFmtId="0" fontId="6" fillId="9" borderId="19" xfId="0" applyFont="1" applyFill="1" applyBorder="1"/>
    <xf numFmtId="0" fontId="6" fillId="8" borderId="19" xfId="0" applyFont="1" applyFill="1" applyBorder="1"/>
    <xf numFmtId="0" fontId="6" fillId="7" borderId="19" xfId="0" applyFont="1" applyFill="1" applyBorder="1"/>
    <xf numFmtId="0" fontId="6" fillId="6" borderId="20" xfId="0" applyFont="1" applyFill="1" applyBorder="1" applyAlignment="1">
      <alignment wrapText="1"/>
    </xf>
    <xf numFmtId="0" fontId="6" fillId="6" borderId="20" xfId="0" applyFont="1" applyFill="1" applyBorder="1"/>
    <xf numFmtId="0" fontId="6" fillId="14" borderId="0" xfId="0" applyFont="1" applyFill="1" applyBorder="1"/>
    <xf numFmtId="0" fontId="7" fillId="10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justify"/>
    </xf>
    <xf numFmtId="0" fontId="6" fillId="0" borderId="1" xfId="0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justify"/>
    </xf>
    <xf numFmtId="165" fontId="5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wrapText="1"/>
    </xf>
    <xf numFmtId="1" fontId="1" fillId="2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165" fontId="5" fillId="0" borderId="30" xfId="0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vertical="justify"/>
    </xf>
    <xf numFmtId="0" fontId="6" fillId="8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vertical="justify"/>
    </xf>
    <xf numFmtId="0" fontId="1" fillId="0" borderId="8" xfId="0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justify"/>
    </xf>
    <xf numFmtId="1" fontId="1" fillId="0" borderId="0" xfId="0" applyNumberFormat="1" applyFont="1" applyFill="1" applyBorder="1" applyAlignment="1">
      <alignment vertical="justify"/>
    </xf>
    <xf numFmtId="165" fontId="4" fillId="0" borderId="0" xfId="0" applyNumberFormat="1" applyFont="1" applyFill="1" applyBorder="1" applyAlignment="1">
      <alignment vertical="justify"/>
    </xf>
    <xf numFmtId="0" fontId="6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vertical="justify"/>
    </xf>
    <xf numFmtId="165" fontId="3" fillId="0" borderId="0" xfId="0" applyNumberFormat="1" applyFont="1" applyFill="1" applyBorder="1" applyAlignment="1">
      <alignment vertical="justify"/>
    </xf>
    <xf numFmtId="0" fontId="5" fillId="5" borderId="8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165" fontId="5" fillId="0" borderId="3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 wrapText="1"/>
    </xf>
    <xf numFmtId="0" fontId="6" fillId="6" borderId="5" xfId="0" applyFont="1" applyFill="1" applyBorder="1"/>
    <xf numFmtId="0" fontId="6" fillId="8" borderId="13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vertical="justify"/>
    </xf>
    <xf numFmtId="0" fontId="6" fillId="8" borderId="10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vertical="justify"/>
    </xf>
    <xf numFmtId="1" fontId="1" fillId="2" borderId="0" xfId="0" applyNumberFormat="1" applyFont="1" applyFill="1" applyBorder="1" applyAlignment="1">
      <alignment vertical="justify"/>
    </xf>
    <xf numFmtId="0" fontId="6" fillId="9" borderId="7" xfId="0" applyFont="1" applyFill="1" applyBorder="1" applyAlignment="1">
      <alignment horizontal="center" vertical="center" wrapText="1"/>
    </xf>
    <xf numFmtId="0" fontId="6" fillId="11" borderId="38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/>
    </xf>
    <xf numFmtId="0" fontId="6" fillId="11" borderId="37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165" fontId="5" fillId="0" borderId="39" xfId="0" applyNumberFormat="1" applyFont="1" applyFill="1" applyBorder="1" applyAlignment="1">
      <alignment horizontal="center" vertical="center"/>
    </xf>
    <xf numFmtId="1" fontId="1" fillId="0" borderId="40" xfId="0" applyNumberFormat="1" applyFont="1" applyFill="1" applyBorder="1" applyAlignment="1">
      <alignment horizontal="center" vertical="center"/>
    </xf>
    <xf numFmtId="165" fontId="1" fillId="2" borderId="37" xfId="0" applyNumberFormat="1" applyFont="1" applyFill="1" applyBorder="1" applyAlignment="1">
      <alignment horizontal="center" vertical="center"/>
    </xf>
    <xf numFmtId="165" fontId="1" fillId="2" borderId="38" xfId="0" applyNumberFormat="1" applyFont="1" applyFill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1" fontId="1" fillId="2" borderId="43" xfId="0" applyNumberFormat="1" applyFont="1" applyFill="1" applyBorder="1" applyAlignment="1">
      <alignment vertical="justify"/>
    </xf>
    <xf numFmtId="1" fontId="1" fillId="2" borderId="43" xfId="0" applyNumberFormat="1" applyFont="1" applyFill="1" applyBorder="1" applyAlignment="1">
      <alignment horizontal="center" vertical="center"/>
    </xf>
    <xf numFmtId="0" fontId="6" fillId="11" borderId="40" xfId="0" applyFont="1" applyFill="1" applyBorder="1" applyAlignment="1">
      <alignment horizontal="center" vertical="center"/>
    </xf>
    <xf numFmtId="1" fontId="1" fillId="2" borderId="45" xfId="0" applyNumberFormat="1" applyFont="1" applyFill="1" applyBorder="1" applyAlignment="1">
      <alignment vertical="justify"/>
    </xf>
    <xf numFmtId="1" fontId="1" fillId="2" borderId="45" xfId="0" applyNumberFormat="1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vertical="justify"/>
    </xf>
    <xf numFmtId="0" fontId="6" fillId="11" borderId="36" xfId="0" applyFont="1" applyFill="1" applyBorder="1" applyAlignment="1">
      <alignment horizontal="center" vertical="center" wrapText="1"/>
    </xf>
    <xf numFmtId="164" fontId="4" fillId="0" borderId="0" xfId="0" applyNumberFormat="1" applyFont="1" applyAlignment="1"/>
    <xf numFmtId="164" fontId="5" fillId="0" borderId="0" xfId="0" applyNumberFormat="1" applyFont="1" applyBorder="1" applyAlignment="1"/>
    <xf numFmtId="165" fontId="5" fillId="0" borderId="37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justify"/>
    </xf>
    <xf numFmtId="1" fontId="1" fillId="2" borderId="14" xfId="0" applyNumberFormat="1" applyFont="1" applyFill="1" applyBorder="1" applyAlignment="1">
      <alignment vertical="justify"/>
    </xf>
    <xf numFmtId="0" fontId="6" fillId="8" borderId="8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justify"/>
    </xf>
    <xf numFmtId="1" fontId="4" fillId="2" borderId="0" xfId="0" applyNumberFormat="1" applyFont="1" applyFill="1" applyAlignment="1">
      <alignment horizontal="center" vertical="justify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center" vertical="center"/>
    </xf>
    <xf numFmtId="1" fontId="5" fillId="4" borderId="27" xfId="0" applyNumberFormat="1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 wrapText="1"/>
    </xf>
    <xf numFmtId="164" fontId="5" fillId="12" borderId="44" xfId="0" applyNumberFormat="1" applyFont="1" applyFill="1" applyBorder="1" applyAlignment="1">
      <alignment horizontal="center" vertical="center"/>
    </xf>
    <xf numFmtId="164" fontId="5" fillId="12" borderId="25" xfId="0" applyNumberFormat="1" applyFont="1" applyFill="1" applyBorder="1" applyAlignment="1">
      <alignment horizontal="center" vertical="center"/>
    </xf>
    <xf numFmtId="164" fontId="5" fillId="12" borderId="26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4" borderId="24" xfId="0" applyNumberFormat="1" applyFont="1" applyFill="1" applyBorder="1" applyAlignment="1">
      <alignment horizontal="center" vertical="center"/>
    </xf>
    <xf numFmtId="1" fontId="5" fillId="4" borderId="28" xfId="0" applyNumberFormat="1" applyFont="1" applyFill="1" applyBorder="1" applyAlignment="1">
      <alignment horizontal="center" vertical="center"/>
    </xf>
    <xf numFmtId="1" fontId="5" fillId="4" borderId="16" xfId="0" applyNumberFormat="1" applyFont="1" applyFill="1" applyBorder="1" applyAlignment="1">
      <alignment horizontal="center" vertical="center"/>
    </xf>
    <xf numFmtId="1" fontId="5" fillId="4" borderId="16" xfId="0" applyNumberFormat="1" applyFont="1" applyFill="1" applyBorder="1" applyAlignment="1">
      <alignment horizontal="center" vertical="center" wrapText="1"/>
    </xf>
    <xf numFmtId="1" fontId="5" fillId="4" borderId="27" xfId="0" applyNumberFormat="1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5" fillId="12" borderId="24" xfId="0" applyNumberFormat="1" applyFont="1" applyFill="1" applyBorder="1" applyAlignment="1">
      <alignment horizontal="center" vertical="center"/>
    </xf>
    <xf numFmtId="0" fontId="6" fillId="12" borderId="25" xfId="0" applyFont="1" applyFill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</cellXfs>
  <cellStyles count="4">
    <cellStyle name="Excel Built-in Normal" xfId="2"/>
    <cellStyle name="Excel Built-in Normal 1" xfId="1"/>
    <cellStyle name="Normale" xfId="0" builtinId="0"/>
    <cellStyle name="Normale 2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W29"/>
  <sheetViews>
    <sheetView tabSelected="1" zoomScale="90" zoomScaleNormal="90" workbookViewId="0">
      <selection activeCell="D30" sqref="D30"/>
    </sheetView>
  </sheetViews>
  <sheetFormatPr defaultColWidth="24.6640625" defaultRowHeight="32.1" customHeight="1"/>
  <cols>
    <col min="1" max="1" width="9.5546875" style="3" bestFit="1" customWidth="1"/>
    <col min="2" max="2" width="13.44140625" style="4" bestFit="1" customWidth="1"/>
    <col min="3" max="3" width="11" style="4" bestFit="1" customWidth="1"/>
    <col min="4" max="4" width="15" style="4" bestFit="1" customWidth="1"/>
    <col min="5" max="5" width="11" style="6" bestFit="1" customWidth="1"/>
    <col min="6" max="6" width="13.44140625" style="6" bestFit="1" customWidth="1"/>
    <col min="7" max="7" width="14.6640625" style="6" bestFit="1" customWidth="1"/>
    <col min="8" max="8" width="13.44140625" style="6" bestFit="1" customWidth="1"/>
    <col min="9" max="9" width="30.88671875" style="6" bestFit="1" customWidth="1"/>
    <col min="10" max="10" width="13.44140625" style="4" bestFit="1" customWidth="1"/>
    <col min="11" max="13" width="11" style="6" bestFit="1" customWidth="1"/>
    <col min="14" max="14" width="10.88671875" style="1" bestFit="1" customWidth="1"/>
    <col min="15" max="15" width="10.5546875" style="1" bestFit="1" customWidth="1"/>
    <col min="16" max="16" width="13.44140625" style="4" bestFit="1" customWidth="1"/>
    <col min="17" max="17" width="20.33203125" style="6" bestFit="1" customWidth="1"/>
    <col min="18" max="18" width="17.44140625" style="1" bestFit="1" customWidth="1"/>
    <col min="19" max="16384" width="24.6640625" style="1"/>
  </cols>
  <sheetData>
    <row r="1" spans="1:23" ht="32.1" customHeight="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2" spans="1:23" ht="32.1" customHeight="1">
      <c r="A2" s="223" t="s">
        <v>53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23" ht="32.1" customHeight="1" thickBot="1">
      <c r="A3" s="241" t="s">
        <v>77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</row>
    <row r="4" spans="1:23" s="5" customFormat="1" ht="32.1" customHeight="1">
      <c r="A4" s="228" t="s">
        <v>1</v>
      </c>
      <c r="B4" s="230" t="s">
        <v>16</v>
      </c>
      <c r="C4" s="232" t="s">
        <v>23</v>
      </c>
      <c r="D4" s="233"/>
      <c r="E4" s="233"/>
      <c r="F4" s="233"/>
      <c r="G4" s="233"/>
      <c r="H4" s="233"/>
      <c r="I4" s="185" t="s">
        <v>116</v>
      </c>
      <c r="J4" s="230" t="s">
        <v>16</v>
      </c>
      <c r="K4" s="234" t="s">
        <v>159</v>
      </c>
      <c r="L4" s="233"/>
      <c r="M4" s="233"/>
      <c r="N4" s="224" t="s">
        <v>116</v>
      </c>
      <c r="O4" s="225"/>
      <c r="P4" s="230" t="s">
        <v>16</v>
      </c>
      <c r="Q4" s="177" t="s">
        <v>160</v>
      </c>
      <c r="R4" s="159" t="s">
        <v>116</v>
      </c>
    </row>
    <row r="5" spans="1:23" s="5" customFormat="1" ht="32.1" customHeight="1" thickBot="1">
      <c r="A5" s="229"/>
      <c r="B5" s="231"/>
      <c r="C5" s="192" t="s">
        <v>126</v>
      </c>
      <c r="D5" s="187" t="s">
        <v>44</v>
      </c>
      <c r="E5" s="187" t="s">
        <v>127</v>
      </c>
      <c r="F5" s="187" t="s">
        <v>128</v>
      </c>
      <c r="G5" s="187" t="s">
        <v>44</v>
      </c>
      <c r="H5" s="187" t="s">
        <v>129</v>
      </c>
      <c r="I5" s="186" t="s">
        <v>6</v>
      </c>
      <c r="J5" s="231"/>
      <c r="K5" s="40" t="s">
        <v>126</v>
      </c>
      <c r="L5" s="40" t="s">
        <v>127</v>
      </c>
      <c r="M5" s="40" t="s">
        <v>128</v>
      </c>
      <c r="N5" s="107" t="s">
        <v>6</v>
      </c>
      <c r="O5" s="109" t="s">
        <v>6</v>
      </c>
      <c r="P5" s="231"/>
      <c r="Q5" s="40" t="s">
        <v>126</v>
      </c>
      <c r="R5" s="109" t="s">
        <v>6</v>
      </c>
    </row>
    <row r="6" spans="1:23" ht="32.1" customHeight="1">
      <c r="A6" s="238" t="s">
        <v>2</v>
      </c>
      <c r="B6" s="99" t="s">
        <v>130</v>
      </c>
      <c r="C6" s="193" t="s">
        <v>59</v>
      </c>
      <c r="D6" s="114" t="s">
        <v>115</v>
      </c>
      <c r="E6" s="114" t="s">
        <v>18</v>
      </c>
      <c r="F6" s="203"/>
      <c r="G6" s="35"/>
      <c r="H6" s="208"/>
      <c r="I6" s="204"/>
      <c r="J6" s="99" t="s">
        <v>130</v>
      </c>
      <c r="K6" s="190" t="s">
        <v>58</v>
      </c>
      <c r="L6" s="112"/>
      <c r="M6" s="35"/>
      <c r="N6" s="113"/>
      <c r="O6" s="146"/>
      <c r="P6" s="99" t="s">
        <v>130</v>
      </c>
      <c r="Q6" s="82"/>
      <c r="R6" s="146"/>
      <c r="T6" s="41">
        <f>SUM(COUNTIF($B$6:$R$25,"*Amatore*"))</f>
        <v>10</v>
      </c>
      <c r="U6" s="42" t="s">
        <v>18</v>
      </c>
      <c r="V6" s="42"/>
      <c r="W6" s="42"/>
    </row>
    <row r="7" spans="1:23" ht="32.1" customHeight="1">
      <c r="A7" s="239"/>
      <c r="B7" s="101" t="s">
        <v>131</v>
      </c>
      <c r="C7" s="194" t="s">
        <v>59</v>
      </c>
      <c r="D7" s="68" t="s">
        <v>115</v>
      </c>
      <c r="E7" s="68" t="s">
        <v>18</v>
      </c>
      <c r="F7" s="17"/>
      <c r="G7" s="17"/>
      <c r="H7" s="17"/>
      <c r="I7" s="116"/>
      <c r="J7" s="101" t="s">
        <v>131</v>
      </c>
      <c r="K7" s="43" t="s">
        <v>58</v>
      </c>
      <c r="L7" s="116"/>
      <c r="M7" s="17"/>
      <c r="N7" s="143"/>
      <c r="O7" s="139"/>
      <c r="P7" s="101" t="s">
        <v>131</v>
      </c>
      <c r="Q7" s="116"/>
      <c r="R7" s="139"/>
      <c r="T7" s="41">
        <f>SUM(COUNTIF($B$6:$R$25,"*De Luca*"))</f>
        <v>12</v>
      </c>
      <c r="U7" s="42" t="s">
        <v>48</v>
      </c>
      <c r="V7" s="42"/>
      <c r="W7" s="42"/>
    </row>
    <row r="8" spans="1:23" ht="32.1" customHeight="1">
      <c r="A8" s="239"/>
      <c r="B8" s="101" t="s">
        <v>132</v>
      </c>
      <c r="C8" s="194" t="s">
        <v>59</v>
      </c>
      <c r="D8" s="68" t="s">
        <v>115</v>
      </c>
      <c r="E8" s="68" t="s">
        <v>18</v>
      </c>
      <c r="F8" s="17"/>
      <c r="G8" s="17"/>
      <c r="H8" s="17"/>
      <c r="I8" s="116"/>
      <c r="J8" s="101" t="s">
        <v>132</v>
      </c>
      <c r="K8" s="43" t="s">
        <v>58</v>
      </c>
      <c r="L8" s="116"/>
      <c r="M8" s="17"/>
      <c r="N8" s="143"/>
      <c r="O8" s="139"/>
      <c r="P8" s="101" t="s">
        <v>132</v>
      </c>
      <c r="Q8" s="116"/>
      <c r="R8" s="139"/>
      <c r="T8" s="41">
        <f>SUM(COUNTIF($B$6:$R$25,"*Finaldi*"))</f>
        <v>12</v>
      </c>
      <c r="U8" s="42" t="s">
        <v>17</v>
      </c>
      <c r="V8" s="42"/>
      <c r="W8" s="42"/>
    </row>
    <row r="9" spans="1:23" ht="32.1" customHeight="1">
      <c r="A9" s="239"/>
      <c r="B9" s="101" t="s">
        <v>133</v>
      </c>
      <c r="C9" s="195"/>
      <c r="D9" s="96"/>
      <c r="E9" s="96"/>
      <c r="F9" s="116"/>
      <c r="G9" s="116"/>
      <c r="H9" s="17"/>
      <c r="I9" s="42" t="s">
        <v>154</v>
      </c>
      <c r="J9" s="101" t="s">
        <v>133</v>
      </c>
      <c r="K9" s="79"/>
      <c r="L9" s="116"/>
      <c r="M9" s="116"/>
      <c r="N9" s="43" t="s">
        <v>58</v>
      </c>
      <c r="O9" s="30"/>
      <c r="P9" s="101" t="s">
        <v>133</v>
      </c>
      <c r="Q9" s="116"/>
      <c r="R9" s="139"/>
      <c r="T9" s="41">
        <f>SUM(COUNTIF($B$5:$R$25,"*Mendolicchio*"))</f>
        <v>10</v>
      </c>
      <c r="U9" s="42" t="s">
        <v>76</v>
      </c>
      <c r="V9" s="42"/>
      <c r="W9" s="42"/>
    </row>
    <row r="10" spans="1:23" ht="32.1" customHeight="1" thickBot="1">
      <c r="A10" s="239"/>
      <c r="B10" s="161" t="s">
        <v>134</v>
      </c>
      <c r="C10" s="196"/>
      <c r="D10" s="118"/>
      <c r="E10" s="202"/>
      <c r="F10" s="119"/>
      <c r="G10" s="119"/>
      <c r="H10" s="119"/>
      <c r="I10" s="165" t="s">
        <v>154</v>
      </c>
      <c r="J10" s="161" t="s">
        <v>134</v>
      </c>
      <c r="K10" s="119"/>
      <c r="L10" s="120"/>
      <c r="M10" s="120"/>
      <c r="N10" s="163"/>
      <c r="O10" s="172"/>
      <c r="P10" s="161" t="s">
        <v>134</v>
      </c>
      <c r="Q10" s="120"/>
      <c r="R10" s="172"/>
      <c r="T10" s="41">
        <f>SUM(COUNTIF($B$5:$R$25,"*Marino*"))</f>
        <v>12</v>
      </c>
      <c r="U10" s="42" t="s">
        <v>19</v>
      </c>
      <c r="V10" s="42"/>
      <c r="W10" s="42"/>
    </row>
    <row r="11" spans="1:23" ht="32.1" customHeight="1" thickTop="1">
      <c r="A11" s="239"/>
      <c r="B11" s="133" t="s">
        <v>7</v>
      </c>
      <c r="C11" s="197"/>
      <c r="D11" s="121"/>
      <c r="E11" s="122"/>
      <c r="F11" s="201"/>
      <c r="G11" s="201"/>
      <c r="H11" s="201"/>
      <c r="I11" s="151" t="s">
        <v>158</v>
      </c>
      <c r="J11" s="133"/>
      <c r="K11" s="122"/>
      <c r="L11" s="122"/>
      <c r="M11" s="122"/>
      <c r="N11" s="137"/>
      <c r="O11" s="138"/>
      <c r="P11" s="133" t="s">
        <v>7</v>
      </c>
      <c r="Q11" s="47" t="s">
        <v>52</v>
      </c>
      <c r="R11" s="171" t="s">
        <v>49</v>
      </c>
      <c r="T11" s="41">
        <f>SUM(COUNTIF($B$5:$R$25,"*Paglia*"))</f>
        <v>10</v>
      </c>
      <c r="U11" s="42" t="s">
        <v>59</v>
      </c>
      <c r="V11" s="42"/>
      <c r="W11" s="42"/>
    </row>
    <row r="12" spans="1:23" ht="32.1" customHeight="1">
      <c r="A12" s="239"/>
      <c r="B12" s="101" t="s">
        <v>8</v>
      </c>
      <c r="C12" s="198"/>
      <c r="D12" s="127"/>
      <c r="E12" s="116"/>
      <c r="F12" s="151" t="s">
        <v>17</v>
      </c>
      <c r="G12" s="151" t="s">
        <v>19</v>
      </c>
      <c r="H12" s="200" t="s">
        <v>48</v>
      </c>
      <c r="I12" s="79"/>
      <c r="J12" s="101" t="s">
        <v>105</v>
      </c>
      <c r="K12" s="79"/>
      <c r="L12" s="73" t="s">
        <v>51</v>
      </c>
      <c r="M12" s="70" t="s">
        <v>80</v>
      </c>
      <c r="N12" s="143"/>
      <c r="O12" s="139"/>
      <c r="P12" s="101" t="s">
        <v>8</v>
      </c>
      <c r="Q12" s="166" t="s">
        <v>52</v>
      </c>
      <c r="R12" s="167" t="s">
        <v>49</v>
      </c>
      <c r="T12" s="41">
        <f>SUM(COUNTIF($B$5:$R$25,"*Tagliaferri*"))</f>
        <v>8</v>
      </c>
      <c r="U12" s="66" t="s">
        <v>80</v>
      </c>
      <c r="V12" s="74" t="s">
        <v>112</v>
      </c>
      <c r="W12" s="74"/>
    </row>
    <row r="13" spans="1:23" ht="32.1" customHeight="1">
      <c r="A13" s="239"/>
      <c r="B13" s="101" t="s">
        <v>9</v>
      </c>
      <c r="C13" s="198"/>
      <c r="D13" s="127"/>
      <c r="E13" s="116"/>
      <c r="F13" s="68" t="s">
        <v>17</v>
      </c>
      <c r="G13" s="68" t="s">
        <v>19</v>
      </c>
      <c r="H13" s="184" t="s">
        <v>48</v>
      </c>
      <c r="I13" s="79"/>
      <c r="J13" s="101" t="s">
        <v>106</v>
      </c>
      <c r="K13" s="79"/>
      <c r="L13" s="73" t="s">
        <v>51</v>
      </c>
      <c r="M13" s="70" t="s">
        <v>80</v>
      </c>
      <c r="N13" s="22"/>
      <c r="O13" s="139"/>
      <c r="P13" s="101" t="s">
        <v>9</v>
      </c>
      <c r="Q13" s="166" t="s">
        <v>52</v>
      </c>
      <c r="R13" s="167" t="s">
        <v>49</v>
      </c>
      <c r="T13" s="41">
        <f>SUM(COUNTIF($B$5:$R$25,"*Frino*"))</f>
        <v>8</v>
      </c>
      <c r="U13" s="43" t="s">
        <v>58</v>
      </c>
      <c r="V13" s="43" t="s">
        <v>114</v>
      </c>
      <c r="W13" s="43"/>
    </row>
    <row r="14" spans="1:23" ht="32.1" customHeight="1">
      <c r="A14" s="239"/>
      <c r="B14" s="101" t="s">
        <v>10</v>
      </c>
      <c r="C14" s="198"/>
      <c r="D14" s="127"/>
      <c r="E14" s="116"/>
      <c r="F14" s="68" t="s">
        <v>17</v>
      </c>
      <c r="G14" s="68" t="s">
        <v>19</v>
      </c>
      <c r="H14" s="184" t="s">
        <v>48</v>
      </c>
      <c r="I14" s="79"/>
      <c r="J14" s="101" t="s">
        <v>107</v>
      </c>
      <c r="K14" s="79"/>
      <c r="L14" s="73" t="s">
        <v>51</v>
      </c>
      <c r="M14" s="70" t="s">
        <v>80</v>
      </c>
      <c r="N14" s="88"/>
      <c r="O14" s="105"/>
      <c r="P14" s="101" t="s">
        <v>10</v>
      </c>
      <c r="Q14" s="166" t="s">
        <v>52</v>
      </c>
      <c r="R14" s="167" t="s">
        <v>49</v>
      </c>
      <c r="T14" s="41">
        <f>SUM(COUNTIF($B$5:$R$25,"*Caso*"))</f>
        <v>8</v>
      </c>
      <c r="U14" s="44" t="s">
        <v>49</v>
      </c>
      <c r="V14" s="44" t="s">
        <v>113</v>
      </c>
      <c r="W14" s="44"/>
    </row>
    <row r="15" spans="1:23" ht="32.1" customHeight="1" thickBot="1">
      <c r="A15" s="240"/>
      <c r="B15" s="102" t="s">
        <v>11</v>
      </c>
      <c r="C15" s="199"/>
      <c r="D15" s="162"/>
      <c r="E15" s="130"/>
      <c r="F15" s="93" t="s">
        <v>156</v>
      </c>
      <c r="G15" s="93" t="s">
        <v>157</v>
      </c>
      <c r="H15" s="209" t="s">
        <v>153</v>
      </c>
      <c r="I15" s="93" t="s">
        <v>155</v>
      </c>
      <c r="J15" s="102" t="s">
        <v>108</v>
      </c>
      <c r="K15" s="87"/>
      <c r="L15" s="87"/>
      <c r="M15" s="87"/>
      <c r="N15" s="125" t="s">
        <v>80</v>
      </c>
      <c r="O15" s="110" t="s">
        <v>51</v>
      </c>
      <c r="P15" s="102" t="s">
        <v>11</v>
      </c>
      <c r="Q15" s="86"/>
      <c r="R15" s="168"/>
      <c r="T15" s="41"/>
      <c r="U15" s="45"/>
      <c r="V15" s="45"/>
      <c r="W15" s="45"/>
    </row>
    <row r="16" spans="1:23" ht="32.1" customHeight="1">
      <c r="A16" s="235" t="s">
        <v>60</v>
      </c>
      <c r="B16" s="133" t="s">
        <v>12</v>
      </c>
      <c r="C16" s="205" t="s">
        <v>59</v>
      </c>
      <c r="D16" s="151" t="s">
        <v>115</v>
      </c>
      <c r="E16" s="151" t="s">
        <v>18</v>
      </c>
      <c r="F16" s="206"/>
      <c r="G16" s="35"/>
      <c r="H16" s="189"/>
      <c r="I16" s="207"/>
      <c r="J16" s="99" t="s">
        <v>135</v>
      </c>
      <c r="K16" s="190" t="s">
        <v>58</v>
      </c>
      <c r="L16" s="35"/>
      <c r="M16" s="35"/>
      <c r="N16" s="113"/>
      <c r="O16" s="146"/>
      <c r="P16" s="99" t="s">
        <v>135</v>
      </c>
      <c r="Q16" s="77"/>
      <c r="R16" s="146"/>
      <c r="T16" s="41">
        <f>SUM(COUNTIF($B$5:$R$25,"*Schettino*"))</f>
        <v>8</v>
      </c>
      <c r="U16" s="46" t="s">
        <v>51</v>
      </c>
      <c r="V16" s="46" t="s">
        <v>110</v>
      </c>
      <c r="W16" s="46" t="s">
        <v>109</v>
      </c>
    </row>
    <row r="17" spans="1:23" ht="32.1" customHeight="1">
      <c r="A17" s="236"/>
      <c r="B17" s="101" t="s">
        <v>13</v>
      </c>
      <c r="C17" s="194" t="s">
        <v>59</v>
      </c>
      <c r="D17" s="68" t="s">
        <v>115</v>
      </c>
      <c r="E17" s="68" t="s">
        <v>18</v>
      </c>
      <c r="F17" s="17"/>
      <c r="G17" s="17"/>
      <c r="H17" s="17"/>
      <c r="I17" s="116"/>
      <c r="J17" s="101" t="s">
        <v>136</v>
      </c>
      <c r="K17" s="43" t="s">
        <v>58</v>
      </c>
      <c r="L17" s="17"/>
      <c r="M17" s="17"/>
      <c r="N17" s="79"/>
      <c r="O17" s="89"/>
      <c r="P17" s="101" t="s">
        <v>136</v>
      </c>
      <c r="Q17" s="79"/>
      <c r="R17" s="30"/>
      <c r="T17" s="41">
        <f>SUM(COUNTIF($B$5:$R$25,"*Picucci*"))</f>
        <v>8</v>
      </c>
      <c r="U17" s="47" t="s">
        <v>52</v>
      </c>
      <c r="V17" s="47" t="s">
        <v>111</v>
      </c>
      <c r="W17" s="47"/>
    </row>
    <row r="18" spans="1:23" ht="32.1" customHeight="1">
      <c r="A18" s="236"/>
      <c r="B18" s="101" t="s">
        <v>14</v>
      </c>
      <c r="C18" s="194" t="s">
        <v>59</v>
      </c>
      <c r="D18" s="68" t="s">
        <v>115</v>
      </c>
      <c r="E18" s="68" t="s">
        <v>18</v>
      </c>
      <c r="F18" s="17"/>
      <c r="G18" s="17"/>
      <c r="H18" s="17"/>
      <c r="I18" s="116"/>
      <c r="J18" s="101" t="s">
        <v>137</v>
      </c>
      <c r="K18" s="43" t="s">
        <v>58</v>
      </c>
      <c r="L18" s="17"/>
      <c r="M18" s="17"/>
      <c r="N18" s="79"/>
      <c r="O18" s="89"/>
      <c r="P18" s="101" t="s">
        <v>137</v>
      </c>
      <c r="Q18" s="79"/>
      <c r="R18" s="30"/>
    </row>
    <row r="19" spans="1:23" ht="32.1" customHeight="1">
      <c r="A19" s="236"/>
      <c r="B19" s="101" t="s">
        <v>133</v>
      </c>
      <c r="C19" s="195"/>
      <c r="D19" s="96"/>
      <c r="E19" s="96"/>
      <c r="F19" s="116"/>
      <c r="G19" s="116"/>
      <c r="H19" s="17"/>
      <c r="I19" s="42" t="s">
        <v>154</v>
      </c>
      <c r="J19" s="101" t="s">
        <v>138</v>
      </c>
      <c r="K19" s="143"/>
      <c r="L19" s="143"/>
      <c r="M19" s="143"/>
      <c r="N19" s="43" t="s">
        <v>58</v>
      </c>
      <c r="O19" s="30"/>
      <c r="P19" s="101" t="s">
        <v>138</v>
      </c>
      <c r="Q19" s="79"/>
      <c r="R19" s="30"/>
    </row>
    <row r="20" spans="1:23" ht="32.1" customHeight="1" thickBot="1">
      <c r="A20" s="236"/>
      <c r="B20" s="161" t="s">
        <v>134</v>
      </c>
      <c r="C20" s="196"/>
      <c r="D20" s="118"/>
      <c r="E20" s="202"/>
      <c r="F20" s="119"/>
      <c r="G20" s="119"/>
      <c r="H20" s="119"/>
      <c r="I20" s="42" t="s">
        <v>154</v>
      </c>
      <c r="J20" s="161" t="s">
        <v>139</v>
      </c>
      <c r="K20" s="129"/>
      <c r="L20" s="119"/>
      <c r="M20" s="119"/>
      <c r="N20" s="163"/>
      <c r="O20" s="172"/>
      <c r="P20" s="161" t="s">
        <v>139</v>
      </c>
      <c r="Q20" s="119"/>
      <c r="R20" s="36"/>
    </row>
    <row r="21" spans="1:23" ht="32.1" customHeight="1" thickTop="1">
      <c r="A21" s="236"/>
      <c r="B21" s="133" t="s">
        <v>7</v>
      </c>
      <c r="C21" s="197"/>
      <c r="D21" s="121"/>
      <c r="E21" s="122"/>
      <c r="F21" s="201"/>
      <c r="G21" s="201"/>
      <c r="H21" s="201"/>
      <c r="I21" s="151" t="s">
        <v>158</v>
      </c>
      <c r="J21" s="133"/>
      <c r="K21" s="137"/>
      <c r="L21" s="137"/>
      <c r="M21" s="137"/>
      <c r="N21" s="137"/>
      <c r="O21" s="138"/>
      <c r="P21" s="133" t="s">
        <v>7</v>
      </c>
      <c r="Q21" s="69" t="s">
        <v>80</v>
      </c>
      <c r="R21" s="173" t="s">
        <v>52</v>
      </c>
    </row>
    <row r="22" spans="1:23" ht="32.1" customHeight="1">
      <c r="A22" s="236"/>
      <c r="B22" s="101" t="s">
        <v>8</v>
      </c>
      <c r="C22" s="198"/>
      <c r="D22" s="127"/>
      <c r="E22" s="116"/>
      <c r="F22" s="151" t="s">
        <v>17</v>
      </c>
      <c r="G22" s="151" t="s">
        <v>19</v>
      </c>
      <c r="H22" s="200" t="s">
        <v>48</v>
      </c>
      <c r="I22" s="79"/>
      <c r="J22" s="101" t="s">
        <v>105</v>
      </c>
      <c r="K22" s="79"/>
      <c r="L22" s="44" t="s">
        <v>49</v>
      </c>
      <c r="M22" s="73" t="s">
        <v>51</v>
      </c>
      <c r="N22" s="79"/>
      <c r="O22" s="89"/>
      <c r="P22" s="101" t="s">
        <v>8</v>
      </c>
      <c r="Q22" s="70" t="s">
        <v>80</v>
      </c>
      <c r="R22" s="169" t="s">
        <v>52</v>
      </c>
    </row>
    <row r="23" spans="1:23" ht="32.1" customHeight="1">
      <c r="A23" s="236"/>
      <c r="B23" s="101" t="s">
        <v>9</v>
      </c>
      <c r="C23" s="198"/>
      <c r="D23" s="127"/>
      <c r="E23" s="116"/>
      <c r="F23" s="68" t="s">
        <v>17</v>
      </c>
      <c r="G23" s="68" t="s">
        <v>19</v>
      </c>
      <c r="H23" s="184" t="s">
        <v>48</v>
      </c>
      <c r="I23" s="79"/>
      <c r="J23" s="101" t="s">
        <v>106</v>
      </c>
      <c r="K23" s="79"/>
      <c r="L23" s="44" t="s">
        <v>49</v>
      </c>
      <c r="M23" s="73" t="s">
        <v>51</v>
      </c>
      <c r="N23" s="79"/>
      <c r="O23" s="30"/>
      <c r="P23" s="101" t="s">
        <v>9</v>
      </c>
      <c r="Q23" s="70" t="s">
        <v>80</v>
      </c>
      <c r="R23" s="169" t="s">
        <v>52</v>
      </c>
    </row>
    <row r="24" spans="1:23" ht="32.1" customHeight="1">
      <c r="A24" s="236"/>
      <c r="B24" s="101" t="s">
        <v>10</v>
      </c>
      <c r="C24" s="198"/>
      <c r="D24" s="127"/>
      <c r="E24" s="116"/>
      <c r="F24" s="68" t="s">
        <v>17</v>
      </c>
      <c r="G24" s="68" t="s">
        <v>19</v>
      </c>
      <c r="H24" s="184" t="s">
        <v>48</v>
      </c>
      <c r="I24" s="79"/>
      <c r="J24" s="101" t="s">
        <v>107</v>
      </c>
      <c r="K24" s="79"/>
      <c r="L24" s="44" t="s">
        <v>49</v>
      </c>
      <c r="M24" s="73" t="s">
        <v>51</v>
      </c>
      <c r="N24" s="143"/>
      <c r="O24" s="139"/>
      <c r="P24" s="101" t="s">
        <v>10</v>
      </c>
      <c r="Q24" s="70" t="s">
        <v>80</v>
      </c>
      <c r="R24" s="169" t="s">
        <v>52</v>
      </c>
    </row>
    <row r="25" spans="1:23" ht="32.1" customHeight="1" thickBot="1">
      <c r="A25" s="237"/>
      <c r="B25" s="102" t="s">
        <v>11</v>
      </c>
      <c r="C25" s="199"/>
      <c r="D25" s="162"/>
      <c r="E25" s="130"/>
      <c r="F25" s="93" t="s">
        <v>156</v>
      </c>
      <c r="G25" s="93" t="s">
        <v>157</v>
      </c>
      <c r="H25" s="209" t="s">
        <v>153</v>
      </c>
      <c r="I25" s="93" t="s">
        <v>155</v>
      </c>
      <c r="J25" s="102" t="s">
        <v>108</v>
      </c>
      <c r="K25" s="87"/>
      <c r="L25" s="86"/>
      <c r="M25" s="86"/>
      <c r="N25" s="170" t="s">
        <v>49</v>
      </c>
      <c r="O25" s="110" t="s">
        <v>51</v>
      </c>
      <c r="P25" s="102" t="s">
        <v>11</v>
      </c>
      <c r="Q25" s="87"/>
      <c r="R25" s="140"/>
    </row>
    <row r="26" spans="1:23" ht="32.1" customHeight="1">
      <c r="A26" s="27"/>
      <c r="B26" s="28"/>
      <c r="C26" s="28"/>
      <c r="D26" s="28"/>
      <c r="E26" s="19"/>
      <c r="F26" s="19"/>
      <c r="G26" s="19"/>
      <c r="H26" s="19"/>
      <c r="I26" s="19"/>
      <c r="J26" s="28"/>
      <c r="K26" s="19"/>
      <c r="L26" s="19"/>
      <c r="M26" s="19"/>
      <c r="P26" s="28"/>
      <c r="Q26" s="19"/>
    </row>
    <row r="27" spans="1:23" ht="32.1" customHeight="1">
      <c r="A27" s="10"/>
      <c r="B27" s="11"/>
      <c r="C27" s="11"/>
      <c r="D27" s="11"/>
      <c r="E27" s="32"/>
      <c r="F27" s="32"/>
      <c r="G27" s="32"/>
      <c r="H27" s="32"/>
      <c r="I27" s="32"/>
      <c r="J27" s="11"/>
      <c r="K27" s="32"/>
      <c r="L27" s="32"/>
      <c r="M27" s="32"/>
      <c r="P27" s="11"/>
      <c r="Q27" s="32"/>
    </row>
    <row r="28" spans="1:23" ht="32.1" customHeight="1">
      <c r="A28" s="10"/>
      <c r="B28" s="11"/>
      <c r="C28" s="11"/>
      <c r="D28" s="11"/>
      <c r="E28" s="32"/>
      <c r="F28" s="32"/>
      <c r="G28" s="32"/>
      <c r="H28" s="32"/>
      <c r="I28" s="32"/>
      <c r="J28" s="11"/>
      <c r="K28" s="32"/>
      <c r="L28" s="32"/>
      <c r="M28" s="226" t="s">
        <v>4</v>
      </c>
      <c r="N28" s="226"/>
      <c r="O28" s="226"/>
      <c r="P28" s="11"/>
    </row>
    <row r="29" spans="1:23" ht="32.1" customHeight="1">
      <c r="A29" s="7"/>
      <c r="B29" s="8"/>
      <c r="C29" s="8"/>
      <c r="D29" s="8"/>
      <c r="E29" s="9"/>
      <c r="F29" s="9"/>
      <c r="G29" s="9"/>
      <c r="H29" s="9"/>
      <c r="I29" s="9"/>
      <c r="J29" s="8"/>
      <c r="K29" s="9"/>
      <c r="L29" s="9"/>
      <c r="M29" s="227" t="s">
        <v>5</v>
      </c>
      <c r="N29" s="227"/>
      <c r="O29" s="227"/>
      <c r="P29" s="8"/>
    </row>
  </sheetData>
  <mergeCells count="14">
    <mergeCell ref="A2:R2"/>
    <mergeCell ref="N4:O4"/>
    <mergeCell ref="M28:O28"/>
    <mergeCell ref="M29:O29"/>
    <mergeCell ref="A1:R1"/>
    <mergeCell ref="A4:A5"/>
    <mergeCell ref="B4:B5"/>
    <mergeCell ref="C4:H4"/>
    <mergeCell ref="K4:M4"/>
    <mergeCell ref="J4:J5"/>
    <mergeCell ref="P4:P5"/>
    <mergeCell ref="A16:A25"/>
    <mergeCell ref="A6:A15"/>
    <mergeCell ref="A3:R3"/>
  </mergeCells>
  <printOptions horizontalCentered="1" verticalCentered="1"/>
  <pageMargins left="0.25" right="0.25" top="0.75" bottom="0.75" header="0.3" footer="0.3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50"/>
  <sheetViews>
    <sheetView zoomScale="70" zoomScaleNormal="70" workbookViewId="0">
      <selection activeCell="E26" sqref="E26"/>
    </sheetView>
  </sheetViews>
  <sheetFormatPr defaultColWidth="22.6640625" defaultRowHeight="24.6"/>
  <cols>
    <col min="1" max="1" width="22.6640625" style="3"/>
    <col min="2" max="2" width="22.6640625" style="4"/>
    <col min="3" max="4" width="22.6640625" style="6"/>
    <col min="5" max="5" width="0" style="4" hidden="1" customWidth="1"/>
    <col min="6" max="7" width="0" style="6" hidden="1" customWidth="1"/>
    <col min="8" max="8" width="0" style="4" hidden="1" customWidth="1"/>
    <col min="9" max="10" width="0" style="6" hidden="1" customWidth="1"/>
    <col min="11" max="11" width="3.6640625" style="1" bestFit="1" customWidth="1"/>
    <col min="12" max="12" width="6.33203125" style="1" bestFit="1" customWidth="1"/>
    <col min="13" max="13" width="25.5546875" style="1" bestFit="1" customWidth="1"/>
    <col min="14" max="14" width="11.6640625" style="1" bestFit="1" customWidth="1"/>
    <col min="15" max="15" width="22.6640625" style="1"/>
    <col min="16" max="16" width="11.6640625" style="1" bestFit="1" customWidth="1"/>
    <col min="17" max="16384" width="22.6640625" style="1"/>
  </cols>
  <sheetData>
    <row r="1" spans="1:17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7">
      <c r="A2" s="223" t="s">
        <v>86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7" ht="25.2" thickBot="1">
      <c r="A3" s="242" t="s">
        <v>77</v>
      </c>
      <c r="B3" s="242"/>
      <c r="C3" s="242"/>
      <c r="D3" s="242"/>
      <c r="E3" s="242"/>
      <c r="F3" s="242"/>
      <c r="G3" s="242"/>
      <c r="H3" s="242"/>
      <c r="I3" s="242"/>
      <c r="J3" s="242"/>
    </row>
    <row r="4" spans="1:17" s="5" customFormat="1" ht="39" customHeight="1">
      <c r="A4" s="245" t="s">
        <v>1</v>
      </c>
      <c r="B4" s="247" t="s">
        <v>140</v>
      </c>
      <c r="C4" s="233"/>
      <c r="D4" s="150" t="s">
        <v>116</v>
      </c>
      <c r="E4" s="248" t="s">
        <v>45</v>
      </c>
      <c r="F4" s="249"/>
      <c r="G4" s="150" t="s">
        <v>116</v>
      </c>
      <c r="H4" s="248" t="s">
        <v>46</v>
      </c>
      <c r="I4" s="249"/>
      <c r="J4" s="150" t="s">
        <v>116</v>
      </c>
    </row>
    <row r="5" spans="1:17" s="5" customFormat="1" ht="21" thickBot="1">
      <c r="A5" s="246"/>
      <c r="B5" s="108" t="s">
        <v>16</v>
      </c>
      <c r="C5" s="40" t="s">
        <v>61</v>
      </c>
      <c r="D5" s="109" t="s">
        <v>6</v>
      </c>
      <c r="E5" s="108" t="s">
        <v>16</v>
      </c>
      <c r="F5" s="40" t="s">
        <v>61</v>
      </c>
      <c r="G5" s="109" t="s">
        <v>6</v>
      </c>
      <c r="H5" s="108" t="s">
        <v>16</v>
      </c>
      <c r="I5" s="40" t="s">
        <v>61</v>
      </c>
      <c r="J5" s="109" t="s">
        <v>6</v>
      </c>
    </row>
    <row r="6" spans="1:17">
      <c r="A6" s="238" t="s">
        <v>2</v>
      </c>
      <c r="B6" s="99" t="s">
        <v>101</v>
      </c>
      <c r="C6" s="113"/>
      <c r="D6" s="146"/>
      <c r="E6" s="99"/>
      <c r="F6" s="113"/>
      <c r="G6" s="146"/>
      <c r="H6" s="99"/>
      <c r="I6" s="113"/>
      <c r="J6" s="146"/>
      <c r="M6" s="20"/>
      <c r="O6" s="48" t="s">
        <v>71</v>
      </c>
      <c r="Q6" s="48" t="s">
        <v>68</v>
      </c>
    </row>
    <row r="7" spans="1:17">
      <c r="A7" s="239"/>
      <c r="B7" s="101" t="s">
        <v>102</v>
      </c>
      <c r="C7" s="72" t="s">
        <v>50</v>
      </c>
      <c r="D7" s="147"/>
      <c r="E7" s="101"/>
      <c r="F7" s="72"/>
      <c r="G7" s="147"/>
      <c r="H7" s="101"/>
      <c r="I7" s="117"/>
      <c r="J7" s="147"/>
      <c r="L7" s="1">
        <f>COUNTIF($C$6:$J$15,"*Gramegn*")</f>
        <v>0</v>
      </c>
      <c r="M7" s="12"/>
      <c r="N7" s="1" t="e">
        <f>COUNTIF(#REF!,"*Lingu*")</f>
        <v>#REF!</v>
      </c>
      <c r="O7" s="49"/>
      <c r="P7" s="1" t="e">
        <f>COUNTIF(#REF!,"*Lingu*")</f>
        <v>#REF!</v>
      </c>
      <c r="Q7" s="49"/>
    </row>
    <row r="8" spans="1:17">
      <c r="A8" s="239"/>
      <c r="B8" s="101" t="s">
        <v>103</v>
      </c>
      <c r="C8" s="72" t="s">
        <v>50</v>
      </c>
      <c r="D8" s="147"/>
      <c r="E8" s="101"/>
      <c r="F8" s="72"/>
      <c r="G8" s="148"/>
      <c r="H8" s="101"/>
      <c r="I8" s="117"/>
      <c r="J8" s="147"/>
      <c r="L8" s="1">
        <f>COUNTIF($C$6:$J$15,"*Grilli*")</f>
        <v>0</v>
      </c>
      <c r="M8" s="15"/>
      <c r="N8" s="1" t="e">
        <f>COUNTIF(#REF!,"*Tecno*")</f>
        <v>#REF!</v>
      </c>
      <c r="O8" s="15"/>
    </row>
    <row r="9" spans="1:17">
      <c r="A9" s="239"/>
      <c r="B9" s="101" t="s">
        <v>104</v>
      </c>
      <c r="C9" s="72" t="s">
        <v>50</v>
      </c>
      <c r="D9" s="147"/>
      <c r="E9" s="101"/>
      <c r="F9" s="117"/>
      <c r="G9" s="147"/>
      <c r="H9" s="101"/>
      <c r="I9" s="72"/>
      <c r="J9" s="147"/>
      <c r="L9" s="1">
        <f>COUNTIF($C$6:$J$15,"*Furii*")</f>
        <v>0</v>
      </c>
      <c r="M9" s="16"/>
      <c r="N9" s="1" t="e">
        <f>COUNTIF(#REF!,"*Matem*")</f>
        <v>#REF!</v>
      </c>
      <c r="O9" s="50"/>
      <c r="P9" s="1" t="e">
        <f>COUNTIF(#REF!,"*Matem*")</f>
        <v>#REF!</v>
      </c>
      <c r="Q9" s="50"/>
    </row>
    <row r="10" spans="1:17" ht="25.2" thickBot="1">
      <c r="A10" s="240"/>
      <c r="B10" s="102" t="s">
        <v>141</v>
      </c>
      <c r="C10" s="72" t="s">
        <v>50</v>
      </c>
      <c r="D10" s="149"/>
      <c r="E10" s="102"/>
      <c r="F10" s="97"/>
      <c r="G10" s="149"/>
      <c r="H10" s="102"/>
      <c r="I10" s="97"/>
      <c r="J10" s="136"/>
      <c r="L10" s="1">
        <f>COUNTIF($C$6:$J$15,"*Rainone*")</f>
        <v>8</v>
      </c>
      <c r="M10" s="14" t="s">
        <v>50</v>
      </c>
      <c r="N10" s="1" t="e">
        <f>COUNTIF(#REF!,"*Storia*")</f>
        <v>#REF!</v>
      </c>
      <c r="O10" s="14" t="s">
        <v>82</v>
      </c>
      <c r="P10" s="1" t="e">
        <f>COUNTIF(#REF!,"*Itali*")</f>
        <v>#REF!</v>
      </c>
      <c r="Q10" s="14" t="s">
        <v>81</v>
      </c>
    </row>
    <row r="11" spans="1:17">
      <c r="A11" s="238" t="s">
        <v>3</v>
      </c>
      <c r="B11" s="99" t="s">
        <v>101</v>
      </c>
      <c r="C11" s="113"/>
      <c r="D11" s="146"/>
      <c r="E11" s="99"/>
      <c r="F11" s="113"/>
      <c r="G11" s="146"/>
      <c r="H11" s="99"/>
      <c r="I11" s="85"/>
      <c r="J11" s="146"/>
      <c r="L11" s="1">
        <f>COUNTIF($C$6:$J$15,"*Manca*")</f>
        <v>0</v>
      </c>
      <c r="M11" s="13"/>
      <c r="N11" s="1" t="e">
        <f>COUNTIF(#REF!,"*Itali*")</f>
        <v>#REF!</v>
      </c>
      <c r="O11" s="14" t="s">
        <v>81</v>
      </c>
      <c r="P11" s="1" t="e">
        <f>COUNTIF(#REF!,"*Social*")</f>
        <v>#REF!</v>
      </c>
      <c r="Q11" s="14" t="s">
        <v>83</v>
      </c>
    </row>
    <row r="12" spans="1:17">
      <c r="A12" s="243"/>
      <c r="B12" s="101" t="s">
        <v>102</v>
      </c>
      <c r="C12" s="72" t="s">
        <v>50</v>
      </c>
      <c r="D12" s="147"/>
      <c r="E12" s="101"/>
      <c r="F12" s="117"/>
      <c r="G12" s="147"/>
      <c r="H12" s="101"/>
      <c r="I12" s="72"/>
      <c r="J12" s="147"/>
      <c r="N12" s="1" t="e">
        <f>SUM(N7:N11)</f>
        <v>#REF!</v>
      </c>
      <c r="O12" s="22"/>
    </row>
    <row r="13" spans="1:17">
      <c r="A13" s="243"/>
      <c r="B13" s="101" t="s">
        <v>103</v>
      </c>
      <c r="C13" s="72" t="s">
        <v>50</v>
      </c>
      <c r="D13" s="147"/>
      <c r="E13" s="101"/>
      <c r="F13" s="117"/>
      <c r="G13" s="147"/>
      <c r="H13" s="101"/>
      <c r="I13" s="117"/>
      <c r="J13" s="148"/>
    </row>
    <row r="14" spans="1:17">
      <c r="A14" s="243"/>
      <c r="B14" s="101" t="s">
        <v>104</v>
      </c>
      <c r="C14" s="72" t="s">
        <v>50</v>
      </c>
      <c r="D14" s="147"/>
      <c r="E14" s="101"/>
      <c r="F14" s="72"/>
      <c r="G14" s="148"/>
      <c r="H14" s="101"/>
      <c r="I14" s="117"/>
      <c r="J14" s="147"/>
    </row>
    <row r="15" spans="1:17" ht="25.2" thickBot="1">
      <c r="A15" s="244"/>
      <c r="B15" s="102" t="s">
        <v>141</v>
      </c>
      <c r="C15" s="72" t="s">
        <v>50</v>
      </c>
      <c r="D15" s="149"/>
      <c r="E15" s="102"/>
      <c r="F15" s="97"/>
      <c r="G15" s="149"/>
      <c r="H15" s="102"/>
      <c r="I15" s="97"/>
      <c r="J15" s="149"/>
      <c r="N15" s="51"/>
    </row>
    <row r="16" spans="1:17">
      <c r="A16" s="27"/>
      <c r="B16" s="28"/>
      <c r="C16" s="19"/>
      <c r="D16" s="19"/>
      <c r="E16" s="28"/>
      <c r="F16" s="19"/>
      <c r="G16" s="19"/>
      <c r="H16" s="28"/>
      <c r="I16" s="19"/>
      <c r="J16" s="19"/>
      <c r="N16" s="51"/>
    </row>
    <row r="17" spans="1:14" ht="25.5" customHeight="1">
      <c r="A17" s="10"/>
      <c r="B17" s="226" t="s">
        <v>4</v>
      </c>
      <c r="C17" s="226"/>
      <c r="D17" s="226"/>
      <c r="E17" s="11"/>
      <c r="F17" s="32"/>
      <c r="G17" s="32"/>
      <c r="N17" s="19"/>
    </row>
    <row r="18" spans="1:14" ht="25.5" customHeight="1">
      <c r="A18" s="10"/>
      <c r="B18" s="227" t="s">
        <v>5</v>
      </c>
      <c r="C18" s="227"/>
      <c r="D18" s="227"/>
      <c r="E18" s="11"/>
      <c r="F18" s="32"/>
      <c r="G18" s="32"/>
      <c r="N18" s="52"/>
    </row>
    <row r="19" spans="1:14">
      <c r="A19" s="7"/>
      <c r="B19" s="8"/>
      <c r="C19" s="9"/>
      <c r="D19" s="9"/>
      <c r="E19" s="8"/>
      <c r="F19" s="9"/>
      <c r="G19" s="9"/>
      <c r="H19" s="8"/>
      <c r="I19" s="9"/>
      <c r="J19" s="9"/>
      <c r="N19" s="19"/>
    </row>
    <row r="20" spans="1:14">
      <c r="N20" s="19"/>
    </row>
    <row r="21" spans="1:14">
      <c r="N21" s="19"/>
    </row>
    <row r="24" spans="1:14">
      <c r="N24" s="51"/>
    </row>
    <row r="25" spans="1:14">
      <c r="N25" s="51"/>
    </row>
    <row r="44" spans="2:15" s="3" customFormat="1" ht="22.5" customHeight="1">
      <c r="B44" s="4"/>
      <c r="C44" s="6"/>
      <c r="D44" s="6"/>
      <c r="E44" s="4"/>
      <c r="F44" s="6"/>
      <c r="G44" s="6"/>
      <c r="H44" s="4"/>
      <c r="I44" s="6"/>
      <c r="J44" s="6"/>
      <c r="K44" s="1"/>
      <c r="L44" s="1"/>
      <c r="M44" s="1"/>
      <c r="N44" s="1"/>
      <c r="O44" s="1"/>
    </row>
    <row r="45" spans="2:15" s="3" customFormat="1" ht="25.5" customHeight="1">
      <c r="B45" s="4"/>
      <c r="C45" s="6"/>
      <c r="D45" s="6"/>
      <c r="E45" s="4"/>
      <c r="F45" s="6"/>
      <c r="G45" s="6"/>
      <c r="H45" s="4"/>
      <c r="I45" s="6"/>
      <c r="J45" s="6"/>
      <c r="K45" s="1"/>
      <c r="L45" s="1"/>
      <c r="M45" s="1"/>
      <c r="N45" s="1"/>
      <c r="O45" s="1"/>
    </row>
    <row r="46" spans="2:15" s="3" customFormat="1" ht="25.5" customHeight="1">
      <c r="B46" s="4"/>
      <c r="C46" s="6"/>
      <c r="D46" s="6"/>
      <c r="E46" s="4"/>
      <c r="F46" s="6"/>
      <c r="G46" s="6"/>
      <c r="H46" s="4"/>
      <c r="I46" s="6"/>
      <c r="J46" s="6"/>
      <c r="K46" s="1"/>
      <c r="L46" s="1"/>
      <c r="M46" s="1"/>
      <c r="N46" s="1"/>
      <c r="O46" s="1"/>
    </row>
    <row r="49" spans="2:15" s="3" customFormat="1" ht="80.099999999999994" customHeight="1">
      <c r="B49" s="4"/>
      <c r="C49" s="6"/>
      <c r="D49" s="6"/>
      <c r="E49" s="4"/>
      <c r="F49" s="6"/>
      <c r="G49" s="6"/>
      <c r="H49" s="4"/>
      <c r="I49" s="6"/>
      <c r="J49" s="6"/>
      <c r="K49" s="1"/>
      <c r="L49" s="1"/>
      <c r="M49" s="1"/>
      <c r="N49" s="1"/>
      <c r="O49" s="1"/>
    </row>
    <row r="50" spans="2:15" s="3" customFormat="1" ht="80.099999999999994" customHeight="1">
      <c r="B50" s="4"/>
      <c r="C50" s="6"/>
      <c r="D50" s="6"/>
      <c r="E50" s="4"/>
      <c r="F50" s="6"/>
      <c r="G50" s="6"/>
      <c r="H50" s="4"/>
      <c r="I50" s="6"/>
      <c r="J50" s="6"/>
      <c r="K50" s="1"/>
      <c r="L50" s="1"/>
      <c r="M50" s="1"/>
      <c r="N50" s="1"/>
      <c r="O50" s="1"/>
    </row>
  </sheetData>
  <mergeCells count="11">
    <mergeCell ref="B17:D17"/>
    <mergeCell ref="B18:D18"/>
    <mergeCell ref="A6:A10"/>
    <mergeCell ref="A11:A15"/>
    <mergeCell ref="A1:J1"/>
    <mergeCell ref="A2:J2"/>
    <mergeCell ref="A3:J3"/>
    <mergeCell ref="A4:A5"/>
    <mergeCell ref="B4:C4"/>
    <mergeCell ref="E4:F4"/>
    <mergeCell ref="H4:I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T50"/>
  <sheetViews>
    <sheetView zoomScale="80" zoomScaleNormal="80" workbookViewId="0">
      <selection activeCell="O7" sqref="O7"/>
    </sheetView>
  </sheetViews>
  <sheetFormatPr defaultColWidth="22.6640625" defaultRowHeight="24.6"/>
  <cols>
    <col min="1" max="1" width="16.6640625" style="3" customWidth="1"/>
    <col min="2" max="2" width="16.6640625" style="4" customWidth="1"/>
    <col min="3" max="9" width="16.6640625" style="6" customWidth="1"/>
    <col min="10" max="10" width="16.6640625" style="2" customWidth="1"/>
    <col min="11" max="13" width="16.6640625" style="1" customWidth="1"/>
    <col min="14" max="14" width="6.88671875" style="1" customWidth="1"/>
    <col min="15" max="15" width="5.88671875" style="1" bestFit="1" customWidth="1"/>
    <col min="16" max="16" width="22.6640625" style="1"/>
    <col min="17" max="17" width="3.6640625" style="1" bestFit="1" customWidth="1"/>
    <col min="18" max="18" width="22.6640625" style="1"/>
    <col min="19" max="19" width="3.6640625" style="1" bestFit="1" customWidth="1"/>
    <col min="20" max="16384" width="22.6640625" style="1"/>
  </cols>
  <sheetData>
    <row r="1" spans="1:20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20">
      <c r="A2" s="223" t="s">
        <v>36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20" ht="25.2" thickBot="1">
      <c r="A3" s="241" t="s">
        <v>77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20" s="5" customFormat="1" ht="31.2">
      <c r="A4" s="245" t="s">
        <v>1</v>
      </c>
      <c r="B4" s="230" t="s">
        <v>16</v>
      </c>
      <c r="C4" s="103" t="s">
        <v>23</v>
      </c>
      <c r="D4" s="150" t="s">
        <v>116</v>
      </c>
      <c r="E4" s="230" t="s">
        <v>16</v>
      </c>
      <c r="F4" s="233" t="s">
        <v>45</v>
      </c>
      <c r="G4" s="233"/>
      <c r="H4" s="224" t="s">
        <v>116</v>
      </c>
      <c r="I4" s="225"/>
      <c r="J4" s="230" t="s">
        <v>16</v>
      </c>
      <c r="K4" s="234" t="s">
        <v>46</v>
      </c>
      <c r="L4" s="234"/>
      <c r="M4" s="150" t="s">
        <v>116</v>
      </c>
    </row>
    <row r="5" spans="1:20" s="5" customFormat="1" ht="31.8" thickBot="1">
      <c r="A5" s="246"/>
      <c r="B5" s="231"/>
      <c r="C5" s="40" t="s">
        <v>126</v>
      </c>
      <c r="D5" s="109" t="s">
        <v>6</v>
      </c>
      <c r="E5" s="231"/>
      <c r="F5" s="40" t="s">
        <v>125</v>
      </c>
      <c r="G5" s="40" t="s">
        <v>44</v>
      </c>
      <c r="H5" s="107" t="s">
        <v>6</v>
      </c>
      <c r="I5" s="109" t="s">
        <v>6</v>
      </c>
      <c r="J5" s="231"/>
      <c r="K5" s="40" t="s">
        <v>126</v>
      </c>
      <c r="L5" s="40" t="s">
        <v>44</v>
      </c>
      <c r="M5" s="109" t="s">
        <v>6</v>
      </c>
    </row>
    <row r="6" spans="1:20">
      <c r="A6" s="238" t="s">
        <v>2</v>
      </c>
      <c r="B6" s="99" t="s">
        <v>161</v>
      </c>
      <c r="C6" s="77"/>
      <c r="D6" s="92" t="s">
        <v>55</v>
      </c>
      <c r="E6" s="99" t="s">
        <v>162</v>
      </c>
      <c r="F6" s="77"/>
      <c r="G6" s="77"/>
      <c r="H6" s="134" t="s">
        <v>33</v>
      </c>
      <c r="I6" s="222" t="s">
        <v>35</v>
      </c>
      <c r="J6" s="99" t="s">
        <v>7</v>
      </c>
      <c r="K6" s="84" t="s">
        <v>32</v>
      </c>
      <c r="L6" s="91" t="s">
        <v>34</v>
      </c>
      <c r="M6" s="38"/>
      <c r="O6" s="1">
        <f>COUNTIF($C$6:$I$15,"*Paciello*")</f>
        <v>10</v>
      </c>
      <c r="P6" s="20" t="s">
        <v>55</v>
      </c>
      <c r="R6" s="48" t="s">
        <v>63</v>
      </c>
      <c r="T6" s="48" t="s">
        <v>68</v>
      </c>
    </row>
    <row r="7" spans="1:20" ht="31.2">
      <c r="A7" s="239"/>
      <c r="B7" s="133" t="s">
        <v>101</v>
      </c>
      <c r="D7" s="68" t="s">
        <v>55</v>
      </c>
      <c r="E7" s="101" t="s">
        <v>105</v>
      </c>
      <c r="F7" s="71" t="s">
        <v>33</v>
      </c>
      <c r="G7" s="72" t="s">
        <v>35</v>
      </c>
      <c r="H7" s="218"/>
      <c r="I7" s="219"/>
      <c r="J7" s="101" t="s">
        <v>8</v>
      </c>
      <c r="K7" s="70" t="s">
        <v>32</v>
      </c>
      <c r="L7" s="67" t="s">
        <v>34</v>
      </c>
      <c r="M7" s="30"/>
      <c r="N7" s="51"/>
      <c r="O7" s="1">
        <f>COUNTIF($C$6:$K$44,"*Gramegn*")</f>
        <v>8</v>
      </c>
      <c r="P7" s="12" t="s">
        <v>32</v>
      </c>
      <c r="Q7" s="1">
        <f>COUNTIF($F$6:$F$44,"*Lingu*")</f>
        <v>0</v>
      </c>
      <c r="R7" s="49" t="s">
        <v>64</v>
      </c>
      <c r="S7" s="1">
        <f>COUNTIF($H$6:$H$44,"*Lingu*")</f>
        <v>0</v>
      </c>
      <c r="T7" s="49" t="s">
        <v>64</v>
      </c>
    </row>
    <row r="8" spans="1:20">
      <c r="A8" s="239"/>
      <c r="B8" s="101" t="s">
        <v>102</v>
      </c>
      <c r="C8" s="68" t="s">
        <v>55</v>
      </c>
      <c r="D8" s="105"/>
      <c r="E8" s="101" t="s">
        <v>106</v>
      </c>
      <c r="F8" s="71" t="s">
        <v>33</v>
      </c>
      <c r="G8" s="72" t="s">
        <v>35</v>
      </c>
      <c r="H8" s="96"/>
      <c r="I8" s="104"/>
      <c r="J8" s="101" t="s">
        <v>9</v>
      </c>
      <c r="K8" s="70" t="s">
        <v>32</v>
      </c>
      <c r="L8" s="67" t="s">
        <v>34</v>
      </c>
      <c r="M8" s="30"/>
      <c r="N8" s="19"/>
      <c r="O8" s="1">
        <f>COUNTIF($C$6:$M$15,"*Grilli*")</f>
        <v>8</v>
      </c>
      <c r="P8" s="15" t="s">
        <v>33</v>
      </c>
      <c r="Q8" s="1">
        <f>COUNTIF($F$6:$F$44,"*Tecno*")</f>
        <v>0</v>
      </c>
      <c r="R8" s="15" t="s">
        <v>65</v>
      </c>
    </row>
    <row r="9" spans="1:20" ht="31.2">
      <c r="A9" s="239"/>
      <c r="B9" s="101" t="s">
        <v>103</v>
      </c>
      <c r="C9" s="68" t="s">
        <v>55</v>
      </c>
      <c r="D9" s="89"/>
      <c r="E9" s="101" t="s">
        <v>107</v>
      </c>
      <c r="F9" s="71" t="s">
        <v>33</v>
      </c>
      <c r="G9" s="72" t="s">
        <v>35</v>
      </c>
      <c r="H9" s="17"/>
      <c r="I9" s="25"/>
      <c r="J9" s="101" t="s">
        <v>10</v>
      </c>
      <c r="K9" s="70" t="s">
        <v>32</v>
      </c>
      <c r="L9" s="67" t="s">
        <v>34</v>
      </c>
      <c r="M9" s="30"/>
      <c r="N9" s="19"/>
      <c r="O9" s="1">
        <f>COUNTIF($C$6:$M$15,"*Furii*")</f>
        <v>8</v>
      </c>
      <c r="P9" s="16" t="s">
        <v>34</v>
      </c>
      <c r="Q9" s="1">
        <f>COUNTIF($F$6:$F$44,"*Matem*")</f>
        <v>0</v>
      </c>
      <c r="R9" s="50" t="s">
        <v>66</v>
      </c>
      <c r="S9" s="1">
        <f>COUNTIF($H$6:$H$44,"*Matem*")</f>
        <v>0</v>
      </c>
      <c r="T9" s="50" t="s">
        <v>66</v>
      </c>
    </row>
    <row r="10" spans="1:20" ht="25.2" thickBot="1">
      <c r="A10" s="240"/>
      <c r="B10" s="101" t="s">
        <v>104</v>
      </c>
      <c r="C10" s="68" t="s">
        <v>55</v>
      </c>
      <c r="D10" s="164"/>
      <c r="E10" s="102"/>
      <c r="F10" s="86"/>
      <c r="G10" s="87"/>
      <c r="H10" s="24"/>
      <c r="I10" s="180"/>
      <c r="J10" s="102"/>
      <c r="K10" s="97"/>
      <c r="L10" s="97"/>
      <c r="M10" s="90"/>
      <c r="N10" s="19"/>
      <c r="O10" s="1">
        <f>COUNTIF($C$6:$K$44,"*Calabre*")</f>
        <v>8</v>
      </c>
      <c r="P10" s="14" t="s">
        <v>35</v>
      </c>
      <c r="Q10" s="1">
        <f>COUNTIF($F$6:$F$44,"*Storia*")</f>
        <v>0</v>
      </c>
      <c r="R10" s="14" t="s">
        <v>84</v>
      </c>
      <c r="S10" s="1">
        <f>COUNTIF($H$6:$H$44,"*Itali*")</f>
        <v>0</v>
      </c>
      <c r="T10" s="14" t="s">
        <v>24</v>
      </c>
    </row>
    <row r="11" spans="1:20" ht="31.2">
      <c r="A11" s="238" t="s">
        <v>3</v>
      </c>
      <c r="B11" s="99" t="s">
        <v>161</v>
      </c>
      <c r="C11" s="77"/>
      <c r="D11" s="92" t="s">
        <v>55</v>
      </c>
      <c r="E11" s="99" t="s">
        <v>162</v>
      </c>
      <c r="F11" s="82"/>
      <c r="G11" s="82"/>
      <c r="H11" s="91" t="s">
        <v>34</v>
      </c>
      <c r="I11" s="182" t="s">
        <v>32</v>
      </c>
      <c r="J11" s="99" t="s">
        <v>7</v>
      </c>
      <c r="K11" s="85" t="s">
        <v>35</v>
      </c>
      <c r="L11" s="134" t="s">
        <v>33</v>
      </c>
      <c r="M11" s="39"/>
      <c r="O11" s="1">
        <f>COUNTIF($C$6:$K$44,"*Manca*")</f>
        <v>0</v>
      </c>
      <c r="P11" s="13"/>
      <c r="Q11" s="1">
        <f>COUNTIF($F$6:$F$44,"*Itali*")</f>
        <v>0</v>
      </c>
      <c r="R11" s="174" t="s">
        <v>67</v>
      </c>
      <c r="S11" s="1">
        <f>COUNTIF($H$6:$H$44,"*Social*")</f>
        <v>0</v>
      </c>
      <c r="T11" s="111" t="s">
        <v>144</v>
      </c>
    </row>
    <row r="12" spans="1:20">
      <c r="A12" s="243"/>
      <c r="B12" s="133" t="s">
        <v>101</v>
      </c>
      <c r="D12" s="68" t="s">
        <v>55</v>
      </c>
      <c r="E12" s="101" t="s">
        <v>105</v>
      </c>
      <c r="F12" s="67" t="s">
        <v>34</v>
      </c>
      <c r="G12" s="70" t="s">
        <v>32</v>
      </c>
      <c r="H12" s="220"/>
      <c r="I12" s="221"/>
      <c r="J12" s="101" t="s">
        <v>8</v>
      </c>
      <c r="K12" s="72" t="s">
        <v>35</v>
      </c>
      <c r="L12" s="71" t="s">
        <v>33</v>
      </c>
      <c r="M12" s="104"/>
    </row>
    <row r="13" spans="1:20">
      <c r="A13" s="243"/>
      <c r="B13" s="101" t="s">
        <v>102</v>
      </c>
      <c r="C13" s="68" t="s">
        <v>55</v>
      </c>
      <c r="D13" s="105"/>
      <c r="E13" s="101" t="s">
        <v>106</v>
      </c>
      <c r="F13" s="67" t="s">
        <v>34</v>
      </c>
      <c r="G13" s="70" t="s">
        <v>32</v>
      </c>
      <c r="H13" s="22"/>
      <c r="I13" s="89"/>
      <c r="J13" s="101" t="s">
        <v>9</v>
      </c>
      <c r="K13" s="72" t="s">
        <v>35</v>
      </c>
      <c r="L13" s="71" t="s">
        <v>33</v>
      </c>
      <c r="M13" s="37"/>
    </row>
    <row r="14" spans="1:20">
      <c r="A14" s="243"/>
      <c r="B14" s="101" t="s">
        <v>103</v>
      </c>
      <c r="C14" s="68" t="s">
        <v>55</v>
      </c>
      <c r="D14" s="89"/>
      <c r="E14" s="101" t="s">
        <v>107</v>
      </c>
      <c r="F14" s="70" t="s">
        <v>32</v>
      </c>
      <c r="G14" s="67" t="s">
        <v>34</v>
      </c>
      <c r="H14" s="22"/>
      <c r="I14" s="37"/>
      <c r="J14" s="101" t="s">
        <v>10</v>
      </c>
      <c r="K14" s="72" t="s">
        <v>35</v>
      </c>
      <c r="L14" s="71" t="s">
        <v>33</v>
      </c>
      <c r="M14" s="37"/>
    </row>
    <row r="15" spans="1:20" ht="25.2" thickBot="1">
      <c r="A15" s="244"/>
      <c r="B15" s="101" t="s">
        <v>104</v>
      </c>
      <c r="C15" s="68" t="s">
        <v>55</v>
      </c>
      <c r="D15" s="164"/>
      <c r="E15" s="102"/>
      <c r="F15" s="87"/>
      <c r="G15" s="87"/>
      <c r="H15" s="24"/>
      <c r="I15" s="180"/>
      <c r="J15" s="102"/>
      <c r="K15" s="98"/>
      <c r="L15" s="98"/>
      <c r="M15" s="164"/>
    </row>
    <row r="16" spans="1:20">
      <c r="A16" s="27"/>
      <c r="B16" s="28"/>
      <c r="C16" s="19"/>
      <c r="D16" s="19"/>
      <c r="E16" s="19"/>
      <c r="F16" s="19"/>
      <c r="G16" s="19"/>
      <c r="H16" s="19"/>
      <c r="I16" s="19"/>
    </row>
    <row r="17" spans="1:11" ht="25.5" customHeight="1">
      <c r="A17" s="10"/>
      <c r="B17" s="11"/>
      <c r="C17" s="26"/>
      <c r="D17" s="32"/>
      <c r="E17" s="26"/>
      <c r="F17" s="26"/>
      <c r="G17" s="1"/>
      <c r="H17" s="145"/>
      <c r="I17" s="226" t="s">
        <v>4</v>
      </c>
      <c r="J17" s="226"/>
      <c r="K17" s="226"/>
    </row>
    <row r="18" spans="1:11" ht="25.5" customHeight="1">
      <c r="A18" s="10"/>
      <c r="B18" s="11"/>
      <c r="C18" s="26"/>
      <c r="D18" s="32"/>
      <c r="E18" s="26"/>
      <c r="F18" s="26"/>
      <c r="G18" s="1"/>
      <c r="H18" s="32"/>
      <c r="I18" s="227" t="s">
        <v>5</v>
      </c>
      <c r="J18" s="227"/>
      <c r="K18" s="227"/>
    </row>
    <row r="19" spans="1:11">
      <c r="A19" s="7"/>
      <c r="B19" s="8"/>
      <c r="C19" s="9"/>
      <c r="D19" s="9"/>
      <c r="E19" s="9"/>
      <c r="F19" s="9"/>
      <c r="G19" s="9"/>
      <c r="H19" s="9"/>
      <c r="I19" s="9"/>
    </row>
    <row r="44" ht="22.5" customHeight="1"/>
    <row r="45" ht="25.5" customHeight="1"/>
    <row r="46" ht="25.5" customHeight="1"/>
    <row r="49" ht="80.099999999999994" customHeight="1"/>
    <row r="50" ht="80.099999999999994" customHeight="1"/>
  </sheetData>
  <mergeCells count="14">
    <mergeCell ref="I18:K18"/>
    <mergeCell ref="J4:J5"/>
    <mergeCell ref="K4:L4"/>
    <mergeCell ref="A1:M1"/>
    <mergeCell ref="A2:M2"/>
    <mergeCell ref="A3:M3"/>
    <mergeCell ref="A6:A10"/>
    <mergeCell ref="A11:A15"/>
    <mergeCell ref="A4:A5"/>
    <mergeCell ref="B4:B5"/>
    <mergeCell ref="E4:E5"/>
    <mergeCell ref="F4:G4"/>
    <mergeCell ref="H4:I4"/>
    <mergeCell ref="I17:K17"/>
  </mergeCells>
  <printOptions horizontalCentered="1" verticalCentered="1"/>
  <pageMargins left="0.25" right="0.25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T49"/>
  <sheetViews>
    <sheetView zoomScale="80" zoomScaleNormal="80" workbookViewId="0">
      <selection activeCell="E26" sqref="E26"/>
    </sheetView>
  </sheetViews>
  <sheetFormatPr defaultColWidth="9.109375" defaultRowHeight="24.6"/>
  <cols>
    <col min="1" max="1" width="9.5546875" style="3" customWidth="1"/>
    <col min="2" max="2" width="13.44140625" style="4" bestFit="1" customWidth="1"/>
    <col min="3" max="3" width="13.44140625" style="6" bestFit="1" customWidth="1"/>
    <col min="4" max="4" width="15.109375" style="6" bestFit="1" customWidth="1"/>
    <col min="5" max="5" width="27.109375" style="6" bestFit="1" customWidth="1"/>
    <col min="6" max="6" width="13.44140625" style="4" bestFit="1" customWidth="1"/>
    <col min="7" max="7" width="11.33203125" style="6" customWidth="1"/>
    <col min="8" max="8" width="15.109375" style="6" bestFit="1" customWidth="1"/>
    <col min="9" max="9" width="9.88671875" style="6" customWidth="1"/>
    <col min="10" max="10" width="9.109375" style="6" customWidth="1"/>
    <col min="11" max="11" width="9.88671875" style="6" customWidth="1"/>
    <col min="12" max="12" width="13.44140625" style="4" customWidth="1"/>
    <col min="13" max="13" width="12.109375" style="6" customWidth="1"/>
    <col min="14" max="14" width="15.109375" style="6" bestFit="1" customWidth="1"/>
    <col min="15" max="15" width="17.44140625" style="6" customWidth="1"/>
    <col min="16" max="16" width="5.33203125" style="1" customWidth="1"/>
    <col min="17" max="17" width="6.33203125" style="1" bestFit="1" customWidth="1"/>
    <col min="18" max="18" width="29.33203125" style="1" bestFit="1" customWidth="1"/>
    <col min="19" max="45" width="19.33203125" style="1" customWidth="1"/>
    <col min="46" max="46" width="23.109375" style="1" customWidth="1"/>
    <col min="47" max="16384" width="9.109375" style="1"/>
  </cols>
  <sheetData>
    <row r="1" spans="1:20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20">
      <c r="A2" s="223" t="s">
        <v>20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20" ht="25.2" thickBot="1">
      <c r="A3" s="242" t="s">
        <v>77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</row>
    <row r="4" spans="1:20" s="5" customFormat="1" ht="31.2">
      <c r="A4" s="245" t="s">
        <v>1</v>
      </c>
      <c r="B4" s="230" t="s">
        <v>16</v>
      </c>
      <c r="C4" s="250" t="s">
        <v>23</v>
      </c>
      <c r="D4" s="232"/>
      <c r="E4" s="150" t="s">
        <v>116</v>
      </c>
      <c r="F4" s="230" t="s">
        <v>16</v>
      </c>
      <c r="G4" s="251" t="s">
        <v>45</v>
      </c>
      <c r="H4" s="252"/>
      <c r="I4" s="253" t="s">
        <v>116</v>
      </c>
      <c r="J4" s="254"/>
      <c r="K4" s="255"/>
      <c r="L4" s="230" t="s">
        <v>16</v>
      </c>
      <c r="M4" s="251" t="s">
        <v>46</v>
      </c>
      <c r="N4" s="252"/>
      <c r="O4" s="150" t="s">
        <v>116</v>
      </c>
    </row>
    <row r="5" spans="1:20" s="5" customFormat="1" ht="31.8" thickBot="1">
      <c r="A5" s="246"/>
      <c r="B5" s="231"/>
      <c r="C5" s="40" t="s">
        <v>125</v>
      </c>
      <c r="D5" s="40" t="s">
        <v>44</v>
      </c>
      <c r="E5" s="109" t="s">
        <v>6</v>
      </c>
      <c r="F5" s="231"/>
      <c r="G5" s="40" t="s">
        <v>126</v>
      </c>
      <c r="H5" s="40" t="s">
        <v>44</v>
      </c>
      <c r="I5" s="107" t="s">
        <v>6</v>
      </c>
      <c r="J5" s="107" t="s">
        <v>6</v>
      </c>
      <c r="K5" s="109" t="s">
        <v>6</v>
      </c>
      <c r="L5" s="231"/>
      <c r="M5" s="40" t="s">
        <v>126</v>
      </c>
      <c r="N5" s="40" t="s">
        <v>44</v>
      </c>
      <c r="O5" s="109" t="s">
        <v>6</v>
      </c>
    </row>
    <row r="6" spans="1:20" s="2" customFormat="1">
      <c r="A6" s="238" t="s">
        <v>2</v>
      </c>
      <c r="B6" s="99" t="s">
        <v>101</v>
      </c>
      <c r="C6" s="77"/>
      <c r="D6" s="77"/>
      <c r="E6" s="92" t="s">
        <v>43</v>
      </c>
      <c r="F6" s="99"/>
      <c r="G6" s="135"/>
      <c r="H6" s="77"/>
      <c r="I6" s="77"/>
      <c r="J6" s="77"/>
      <c r="K6" s="100"/>
      <c r="L6" s="99" t="s">
        <v>7</v>
      </c>
      <c r="M6" s="85" t="s">
        <v>41</v>
      </c>
      <c r="N6" s="132" t="s">
        <v>85</v>
      </c>
      <c r="O6" s="100"/>
      <c r="Q6" s="1">
        <f>COUNTIF($C$6:$N$15,"*Piras*")</f>
        <v>12</v>
      </c>
      <c r="R6" s="68" t="s">
        <v>15</v>
      </c>
      <c r="S6" s="68"/>
      <c r="T6" s="68" t="s">
        <v>43</v>
      </c>
    </row>
    <row r="7" spans="1:20">
      <c r="A7" s="239"/>
      <c r="B7" s="101" t="s">
        <v>102</v>
      </c>
      <c r="C7" s="68" t="s">
        <v>15</v>
      </c>
      <c r="D7" s="68" t="s">
        <v>37</v>
      </c>
      <c r="E7" s="139"/>
      <c r="F7" s="101" t="s">
        <v>105</v>
      </c>
      <c r="G7" s="71" t="s">
        <v>39</v>
      </c>
      <c r="H7" s="70" t="s">
        <v>38</v>
      </c>
      <c r="I7" s="17"/>
      <c r="J7" s="22"/>
      <c r="K7" s="89"/>
      <c r="L7" s="101" t="s">
        <v>8</v>
      </c>
      <c r="M7" s="72" t="s">
        <v>41</v>
      </c>
      <c r="N7" s="73" t="s">
        <v>85</v>
      </c>
      <c r="O7" s="178" t="s">
        <v>40</v>
      </c>
      <c r="Q7" s="1">
        <f>COUNTIF($C$6:$N$15,"*Troiano*")</f>
        <v>12</v>
      </c>
      <c r="R7" s="68" t="s">
        <v>37</v>
      </c>
      <c r="S7" s="68"/>
      <c r="T7" s="68" t="s">
        <v>43</v>
      </c>
    </row>
    <row r="8" spans="1:20" ht="31.2">
      <c r="A8" s="239"/>
      <c r="B8" s="101" t="s">
        <v>103</v>
      </c>
      <c r="C8" s="68" t="s">
        <v>15</v>
      </c>
      <c r="D8" s="68" t="s">
        <v>37</v>
      </c>
      <c r="E8" s="147"/>
      <c r="F8" s="101" t="s">
        <v>106</v>
      </c>
      <c r="G8" s="71" t="s">
        <v>39</v>
      </c>
      <c r="H8" s="70" t="s">
        <v>38</v>
      </c>
      <c r="I8" s="17"/>
      <c r="J8" s="79"/>
      <c r="K8" s="89"/>
      <c r="L8" s="101" t="s">
        <v>9</v>
      </c>
      <c r="M8" s="73" t="s">
        <v>85</v>
      </c>
      <c r="N8" s="72" t="s">
        <v>41</v>
      </c>
      <c r="O8" s="178" t="s">
        <v>40</v>
      </c>
      <c r="Q8" s="1">
        <f>COUNTIF($C$6:$N$15,"*Casal*")</f>
        <v>8</v>
      </c>
      <c r="R8" s="74" t="s">
        <v>117</v>
      </c>
      <c r="S8" s="70"/>
      <c r="T8" s="70" t="s">
        <v>38</v>
      </c>
    </row>
    <row r="9" spans="1:20" ht="31.2">
      <c r="A9" s="239"/>
      <c r="B9" s="101" t="s">
        <v>104</v>
      </c>
      <c r="C9" s="68" t="s">
        <v>15</v>
      </c>
      <c r="D9" s="68" t="s">
        <v>37</v>
      </c>
      <c r="E9" s="147"/>
      <c r="F9" s="101" t="s">
        <v>107</v>
      </c>
      <c r="G9" s="71" t="s">
        <v>39</v>
      </c>
      <c r="H9" s="70" t="s">
        <v>38</v>
      </c>
      <c r="I9" s="17"/>
      <c r="J9" s="79"/>
      <c r="K9" s="30"/>
      <c r="L9" s="101" t="s">
        <v>10</v>
      </c>
      <c r="M9" s="73" t="s">
        <v>85</v>
      </c>
      <c r="N9" s="72" t="s">
        <v>41</v>
      </c>
      <c r="O9" s="178" t="s">
        <v>40</v>
      </c>
      <c r="Q9" s="1">
        <f>COUNTIF($C$6:$N$15,"*De Giro*")</f>
        <v>8</v>
      </c>
      <c r="R9" s="43" t="s">
        <v>118</v>
      </c>
      <c r="S9" s="71"/>
      <c r="T9" s="71" t="s">
        <v>69</v>
      </c>
    </row>
    <row r="10" spans="1:20" ht="31.8" thickBot="1">
      <c r="A10" s="240"/>
      <c r="B10" s="102" t="s">
        <v>141</v>
      </c>
      <c r="C10" s="93" t="s">
        <v>145</v>
      </c>
      <c r="D10" s="93" t="s">
        <v>146</v>
      </c>
      <c r="E10" s="94" t="s">
        <v>124</v>
      </c>
      <c r="F10" s="102" t="s">
        <v>108</v>
      </c>
      <c r="G10" s="87"/>
      <c r="H10" s="86"/>
      <c r="I10" s="125" t="s">
        <v>38</v>
      </c>
      <c r="J10" s="81" t="s">
        <v>39</v>
      </c>
      <c r="K10" s="180"/>
      <c r="L10" s="102" t="s">
        <v>11</v>
      </c>
      <c r="M10" s="33"/>
      <c r="N10" s="33"/>
      <c r="O10" s="179" t="s">
        <v>40</v>
      </c>
      <c r="Q10" s="1">
        <f>COUNTIF($C$6:$O$15,"*Biancofiore*")</f>
        <v>8</v>
      </c>
      <c r="R10" s="44" t="s">
        <v>119</v>
      </c>
      <c r="S10" s="67"/>
      <c r="T10" s="67" t="s">
        <v>40</v>
      </c>
    </row>
    <row r="11" spans="1:20" ht="31.2">
      <c r="A11" s="238" t="s">
        <v>3</v>
      </c>
      <c r="B11" s="99" t="s">
        <v>101</v>
      </c>
      <c r="C11" s="112"/>
      <c r="D11" s="112"/>
      <c r="E11" s="92" t="s">
        <v>43</v>
      </c>
      <c r="F11" s="99"/>
      <c r="G11" s="77"/>
      <c r="H11" s="77"/>
      <c r="I11" s="31"/>
      <c r="J11" s="31"/>
      <c r="K11" s="38"/>
      <c r="L11" s="99" t="s">
        <v>7</v>
      </c>
      <c r="M11" s="91" t="s">
        <v>40</v>
      </c>
      <c r="N11" s="84" t="s">
        <v>38</v>
      </c>
      <c r="O11" s="95"/>
      <c r="Q11" s="1">
        <f>COUNTIF($C$6:$N$15,"*Prencipe*")</f>
        <v>8</v>
      </c>
      <c r="R11" s="46" t="s">
        <v>120</v>
      </c>
      <c r="S11" s="46" t="s">
        <v>123</v>
      </c>
      <c r="T11" s="73" t="s">
        <v>85</v>
      </c>
    </row>
    <row r="12" spans="1:20" ht="31.2">
      <c r="A12" s="243"/>
      <c r="B12" s="101" t="s">
        <v>102</v>
      </c>
      <c r="C12" s="68" t="s">
        <v>37</v>
      </c>
      <c r="D12" s="68" t="s">
        <v>15</v>
      </c>
      <c r="E12" s="139"/>
      <c r="F12" s="101" t="s">
        <v>105</v>
      </c>
      <c r="G12" s="72" t="s">
        <v>41</v>
      </c>
      <c r="H12" s="71" t="s">
        <v>39</v>
      </c>
      <c r="I12" s="73" t="s">
        <v>85</v>
      </c>
      <c r="J12" s="22"/>
      <c r="K12" s="30"/>
      <c r="L12" s="101" t="s">
        <v>8</v>
      </c>
      <c r="M12" s="67" t="s">
        <v>40</v>
      </c>
      <c r="N12" s="70" t="s">
        <v>38</v>
      </c>
      <c r="O12" s="89"/>
      <c r="Q12" s="1">
        <f>COUNTIF($C$6:$N$15,"*Gentil*")</f>
        <v>8</v>
      </c>
      <c r="R12" s="45" t="s">
        <v>121</v>
      </c>
      <c r="S12" s="45" t="s">
        <v>122</v>
      </c>
      <c r="T12" s="72" t="s">
        <v>41</v>
      </c>
    </row>
    <row r="13" spans="1:20">
      <c r="A13" s="243"/>
      <c r="B13" s="101" t="s">
        <v>103</v>
      </c>
      <c r="C13" s="68" t="s">
        <v>37</v>
      </c>
      <c r="D13" s="68" t="s">
        <v>15</v>
      </c>
      <c r="E13" s="147"/>
      <c r="F13" s="101" t="s">
        <v>106</v>
      </c>
      <c r="G13" s="73" t="s">
        <v>85</v>
      </c>
      <c r="H13" s="71" t="s">
        <v>39</v>
      </c>
      <c r="I13" s="72" t="s">
        <v>41</v>
      </c>
      <c r="J13" s="22"/>
      <c r="K13" s="30"/>
      <c r="L13" s="101" t="s">
        <v>9</v>
      </c>
      <c r="M13" s="70" t="s">
        <v>38</v>
      </c>
      <c r="N13" s="67" t="s">
        <v>40</v>
      </c>
      <c r="O13" s="89"/>
    </row>
    <row r="14" spans="1:20">
      <c r="A14" s="243"/>
      <c r="B14" s="101" t="s">
        <v>104</v>
      </c>
      <c r="C14" s="68" t="s">
        <v>37</v>
      </c>
      <c r="D14" s="68" t="s">
        <v>15</v>
      </c>
      <c r="E14" s="147"/>
      <c r="F14" s="101" t="s">
        <v>107</v>
      </c>
      <c r="G14" s="73" t="s">
        <v>85</v>
      </c>
      <c r="H14" s="71" t="s">
        <v>39</v>
      </c>
      <c r="I14" s="72" t="s">
        <v>41</v>
      </c>
      <c r="J14" s="22"/>
      <c r="K14" s="30"/>
      <c r="L14" s="101" t="s">
        <v>10</v>
      </c>
      <c r="M14" s="70" t="s">
        <v>38</v>
      </c>
      <c r="N14" s="67" t="s">
        <v>40</v>
      </c>
      <c r="O14" s="89"/>
    </row>
    <row r="15" spans="1:20" ht="31.8" thickBot="1">
      <c r="A15" s="244"/>
      <c r="B15" s="102" t="s">
        <v>141</v>
      </c>
      <c r="C15" s="93" t="s">
        <v>145</v>
      </c>
      <c r="D15" s="93" t="s">
        <v>146</v>
      </c>
      <c r="E15" s="94" t="s">
        <v>124</v>
      </c>
      <c r="F15" s="102" t="s">
        <v>108</v>
      </c>
      <c r="G15" s="87"/>
      <c r="H15" s="87"/>
      <c r="I15" s="81" t="s">
        <v>39</v>
      </c>
      <c r="J15" s="131" t="s">
        <v>41</v>
      </c>
      <c r="K15" s="110" t="s">
        <v>85</v>
      </c>
      <c r="L15" s="102" t="s">
        <v>11</v>
      </c>
      <c r="M15" s="87"/>
      <c r="N15" s="87"/>
      <c r="O15" s="90"/>
    </row>
    <row r="16" spans="1:20">
      <c r="A16" s="27"/>
      <c r="B16" s="28"/>
      <c r="C16" s="19"/>
      <c r="D16" s="19"/>
      <c r="F16" s="28"/>
      <c r="G16" s="19"/>
      <c r="H16" s="19"/>
      <c r="I16" s="19"/>
      <c r="J16" s="19"/>
      <c r="K16" s="19"/>
      <c r="L16" s="28"/>
      <c r="M16" s="19"/>
      <c r="N16" s="19"/>
      <c r="O16" s="19"/>
    </row>
    <row r="17" spans="1:15" ht="25.5" customHeight="1">
      <c r="A17" s="10"/>
      <c r="B17" s="11"/>
      <c r="C17" s="26"/>
      <c r="D17" s="153"/>
      <c r="E17" s="154"/>
      <c r="F17" s="155"/>
      <c r="G17" s="26"/>
      <c r="H17" s="32"/>
      <c r="I17" s="32"/>
      <c r="J17" s="32"/>
      <c r="K17" s="32"/>
      <c r="L17" s="11"/>
      <c r="M17" s="226" t="s">
        <v>4</v>
      </c>
      <c r="N17" s="226"/>
      <c r="O17" s="226"/>
    </row>
    <row r="18" spans="1:15" ht="25.5" customHeight="1">
      <c r="A18" s="10"/>
      <c r="B18" s="11"/>
      <c r="C18" s="26"/>
      <c r="D18" s="153"/>
      <c r="E18" s="156"/>
      <c r="F18" s="155"/>
      <c r="G18" s="26"/>
      <c r="H18" s="32"/>
      <c r="I18" s="32"/>
      <c r="J18" s="32"/>
      <c r="K18" s="32"/>
      <c r="L18" s="11"/>
      <c r="M18" s="227" t="s">
        <v>5</v>
      </c>
      <c r="N18" s="227"/>
      <c r="O18" s="227"/>
    </row>
    <row r="19" spans="1:15">
      <c r="A19" s="7"/>
      <c r="B19" s="8"/>
      <c r="C19" s="9"/>
      <c r="D19" s="157"/>
      <c r="E19" s="154"/>
      <c r="F19" s="158"/>
      <c r="G19" s="9"/>
      <c r="H19" s="9"/>
      <c r="I19" s="9"/>
      <c r="J19" s="9"/>
      <c r="K19" s="9"/>
      <c r="L19" s="8"/>
      <c r="M19" s="9"/>
      <c r="N19" s="9"/>
      <c r="O19" s="9"/>
    </row>
    <row r="43" ht="22.5" customHeight="1"/>
    <row r="44" ht="25.5" customHeight="1"/>
    <row r="45" ht="25.5" customHeight="1"/>
    <row r="48" ht="80.099999999999994" customHeight="1"/>
    <row r="49" ht="80.099999999999994" customHeight="1"/>
  </sheetData>
  <mergeCells count="15">
    <mergeCell ref="A1:O1"/>
    <mergeCell ref="A2:O2"/>
    <mergeCell ref="A3:O3"/>
    <mergeCell ref="M4:N4"/>
    <mergeCell ref="I4:K4"/>
    <mergeCell ref="M17:O17"/>
    <mergeCell ref="M18:O18"/>
    <mergeCell ref="A6:A10"/>
    <mergeCell ref="A11:A15"/>
    <mergeCell ref="A4:A5"/>
    <mergeCell ref="B4:B5"/>
    <mergeCell ref="F4:F5"/>
    <mergeCell ref="C4:D4"/>
    <mergeCell ref="L4:L5"/>
    <mergeCell ref="G4:H4"/>
  </mergeCells>
  <printOptions horizontalCentered="1" verticalCentered="1"/>
  <pageMargins left="0.25" right="0.25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49"/>
  <sheetViews>
    <sheetView zoomScale="70" zoomScaleNormal="70" workbookViewId="0">
      <selection activeCell="E26" sqref="E26"/>
    </sheetView>
  </sheetViews>
  <sheetFormatPr defaultColWidth="9.109375" defaultRowHeight="24.6"/>
  <cols>
    <col min="1" max="1" width="13.6640625" style="3" customWidth="1"/>
    <col min="2" max="2" width="13.6640625" style="4" customWidth="1"/>
    <col min="3" max="3" width="13.6640625" style="6" customWidth="1"/>
    <col min="4" max="4" width="16.6640625" style="6" bestFit="1" customWidth="1"/>
    <col min="5" max="5" width="13.6640625" style="4" customWidth="1"/>
    <col min="6" max="10" width="13.6640625" style="6" customWidth="1"/>
    <col min="11" max="11" width="13.6640625" style="4" customWidth="1"/>
    <col min="12" max="13" width="13.6640625" style="6" customWidth="1"/>
    <col min="14" max="14" width="16.6640625" style="6" bestFit="1" customWidth="1"/>
    <col min="15" max="15" width="5.6640625" style="1" customWidth="1"/>
    <col min="16" max="16" width="6.33203125" style="1" bestFit="1" customWidth="1"/>
    <col min="17" max="17" width="17.6640625" style="1" customWidth="1"/>
    <col min="18" max="18" width="3" style="1" bestFit="1" customWidth="1"/>
    <col min="19" max="19" width="16.33203125" style="1" bestFit="1" customWidth="1"/>
    <col min="20" max="20" width="3" style="1" bestFit="1" customWidth="1"/>
    <col min="21" max="46" width="19.33203125" style="1" customWidth="1"/>
    <col min="47" max="47" width="23.109375" style="1" customWidth="1"/>
    <col min="48" max="16384" width="9.109375" style="1"/>
  </cols>
  <sheetData>
    <row r="1" spans="1:2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21">
      <c r="A2" s="223" t="s">
        <v>26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1:21">
      <c r="A3" s="242" t="s">
        <v>75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21" s="5" customFormat="1" ht="48" customHeight="1">
      <c r="A4" s="256" t="s">
        <v>1</v>
      </c>
      <c r="B4" s="258" t="s">
        <v>16</v>
      </c>
      <c r="C4" s="144" t="s">
        <v>23</v>
      </c>
      <c r="D4" s="141" t="s">
        <v>116</v>
      </c>
      <c r="E4" s="258" t="s">
        <v>16</v>
      </c>
      <c r="F4" s="259" t="s">
        <v>45</v>
      </c>
      <c r="G4" s="259"/>
      <c r="H4" s="261" t="s">
        <v>116</v>
      </c>
      <c r="I4" s="261"/>
      <c r="J4" s="261"/>
      <c r="K4" s="258" t="s">
        <v>16</v>
      </c>
      <c r="L4" s="260" t="s">
        <v>46</v>
      </c>
      <c r="M4" s="260"/>
      <c r="N4" s="141" t="s">
        <v>116</v>
      </c>
      <c r="O4" s="76"/>
      <c r="P4" s="76"/>
      <c r="Q4" s="76"/>
      <c r="R4" s="76"/>
      <c r="S4" s="76"/>
      <c r="T4" s="76"/>
      <c r="U4" s="76"/>
    </row>
    <row r="5" spans="1:21" s="5" customFormat="1" ht="46.8">
      <c r="A5" s="256"/>
      <c r="B5" s="258"/>
      <c r="C5" s="141" t="s">
        <v>126</v>
      </c>
      <c r="D5" s="142" t="s">
        <v>6</v>
      </c>
      <c r="E5" s="258"/>
      <c r="F5" s="141" t="s">
        <v>125</v>
      </c>
      <c r="G5" s="141" t="s">
        <v>44</v>
      </c>
      <c r="H5" s="142" t="s">
        <v>6</v>
      </c>
      <c r="I5" s="142" t="s">
        <v>6</v>
      </c>
      <c r="J5" s="142" t="s">
        <v>6</v>
      </c>
      <c r="K5" s="258"/>
      <c r="L5" s="141" t="s">
        <v>126</v>
      </c>
      <c r="M5" s="141" t="s">
        <v>44</v>
      </c>
      <c r="N5" s="142" t="s">
        <v>6</v>
      </c>
      <c r="O5" s="76"/>
      <c r="P5" s="76"/>
      <c r="Q5" s="76"/>
      <c r="R5" s="76"/>
      <c r="S5" s="76"/>
      <c r="T5" s="76"/>
      <c r="U5" s="76"/>
    </row>
    <row r="6" spans="1:21" s="2" customFormat="1" ht="30" customHeight="1">
      <c r="A6" s="256" t="s">
        <v>2</v>
      </c>
      <c r="B6" s="115" t="s">
        <v>101</v>
      </c>
      <c r="C6" s="79"/>
      <c r="D6" s="68" t="s">
        <v>25</v>
      </c>
      <c r="E6" s="115"/>
      <c r="F6" s="79"/>
      <c r="G6" s="79"/>
      <c r="H6" s="79"/>
      <c r="I6" s="79"/>
      <c r="J6" s="21"/>
      <c r="K6" s="115" t="s">
        <v>7</v>
      </c>
      <c r="L6" s="72" t="s">
        <v>27</v>
      </c>
      <c r="M6" s="70" t="s">
        <v>29</v>
      </c>
      <c r="N6" s="67" t="s">
        <v>31</v>
      </c>
      <c r="O6" s="80"/>
      <c r="P6" s="78"/>
      <c r="Q6" s="106" t="s">
        <v>70</v>
      </c>
      <c r="R6" s="75"/>
      <c r="S6" s="106" t="s">
        <v>71</v>
      </c>
      <c r="T6" s="75"/>
      <c r="U6" s="106" t="s">
        <v>68</v>
      </c>
    </row>
    <row r="7" spans="1:21" ht="30" customHeight="1">
      <c r="A7" s="256"/>
      <c r="B7" s="115" t="s">
        <v>102</v>
      </c>
      <c r="C7" s="68" t="s">
        <v>25</v>
      </c>
      <c r="D7" s="79"/>
      <c r="E7" s="115" t="s">
        <v>105</v>
      </c>
      <c r="F7" s="71" t="s">
        <v>30</v>
      </c>
      <c r="G7" s="73" t="s">
        <v>28</v>
      </c>
      <c r="H7" s="79"/>
      <c r="I7" s="79"/>
      <c r="J7" s="79"/>
      <c r="K7" s="115" t="s">
        <v>8</v>
      </c>
      <c r="L7" s="72" t="s">
        <v>27</v>
      </c>
      <c r="M7" s="70" t="s">
        <v>29</v>
      </c>
      <c r="N7" s="67" t="s">
        <v>31</v>
      </c>
      <c r="O7" s="75"/>
      <c r="P7" s="76">
        <f>COUNTIF($C$6:$N$15,"*Roca*")</f>
        <v>12</v>
      </c>
      <c r="Q7" s="68" t="s">
        <v>25</v>
      </c>
      <c r="R7" s="76">
        <f>COUNTIF($F$6:$F$41,"*Lingu*")</f>
        <v>0</v>
      </c>
      <c r="S7" s="74" t="s">
        <v>95</v>
      </c>
      <c r="T7" s="76">
        <f>COUNTIF($L$6:$L$41,"*Lingu*")</f>
        <v>0</v>
      </c>
      <c r="U7" s="74" t="s">
        <v>95</v>
      </c>
    </row>
    <row r="8" spans="1:21" ht="30" customHeight="1">
      <c r="A8" s="256"/>
      <c r="B8" s="115" t="s">
        <v>103</v>
      </c>
      <c r="C8" s="68" t="s">
        <v>25</v>
      </c>
      <c r="D8" s="88"/>
      <c r="E8" s="115" t="s">
        <v>106</v>
      </c>
      <c r="F8" s="71" t="s">
        <v>30</v>
      </c>
      <c r="G8" s="73" t="s">
        <v>28</v>
      </c>
      <c r="H8" s="96"/>
      <c r="I8" s="96"/>
      <c r="J8" s="96"/>
      <c r="K8" s="115" t="s">
        <v>9</v>
      </c>
      <c r="L8" s="70" t="s">
        <v>29</v>
      </c>
      <c r="M8" s="67" t="s">
        <v>31</v>
      </c>
      <c r="N8" s="72" t="s">
        <v>27</v>
      </c>
      <c r="O8" s="75"/>
      <c r="P8" s="76">
        <f>COUNTIF($C$6:$N$15,"*Ciccone*")</f>
        <v>8</v>
      </c>
      <c r="Q8" s="70" t="s">
        <v>29</v>
      </c>
      <c r="R8" s="76">
        <f>COUNTIF($F$6:$F$40,"*Tecno*")</f>
        <v>0</v>
      </c>
      <c r="S8" s="43" t="s">
        <v>72</v>
      </c>
      <c r="T8" s="75"/>
      <c r="U8" s="83"/>
    </row>
    <row r="9" spans="1:21" ht="30" customHeight="1">
      <c r="A9" s="256"/>
      <c r="B9" s="115" t="s">
        <v>104</v>
      </c>
      <c r="C9" s="68" t="s">
        <v>25</v>
      </c>
      <c r="D9" s="79"/>
      <c r="E9" s="115" t="s">
        <v>107</v>
      </c>
      <c r="F9" s="71" t="s">
        <v>30</v>
      </c>
      <c r="G9" s="73" t="s">
        <v>28</v>
      </c>
      <c r="H9" s="17"/>
      <c r="I9" s="18"/>
      <c r="J9" s="17"/>
      <c r="K9" s="115" t="s">
        <v>10</v>
      </c>
      <c r="L9" s="70" t="s">
        <v>29</v>
      </c>
      <c r="M9" s="67" t="s">
        <v>31</v>
      </c>
      <c r="N9" s="72" t="s">
        <v>27</v>
      </c>
      <c r="O9" s="75"/>
      <c r="P9" s="76">
        <f>COUNTIF($C$6:$N$15,"*Decembrino*")</f>
        <v>8</v>
      </c>
      <c r="Q9" s="71" t="s">
        <v>30</v>
      </c>
      <c r="R9" s="76">
        <f>COUNTIF($F$6:$F$40,"*Matem*")</f>
        <v>0</v>
      </c>
      <c r="S9" s="44" t="s">
        <v>96</v>
      </c>
      <c r="T9" s="76">
        <f>COUNTIF($L$6:$L$41,"*Matem*")</f>
        <v>0</v>
      </c>
      <c r="U9" s="44" t="s">
        <v>96</v>
      </c>
    </row>
    <row r="10" spans="1:21" ht="30" customHeight="1">
      <c r="A10" s="256"/>
      <c r="B10" s="115" t="s">
        <v>141</v>
      </c>
      <c r="C10" s="42" t="s">
        <v>142</v>
      </c>
      <c r="D10" s="42" t="s">
        <v>143</v>
      </c>
      <c r="E10" s="115" t="s">
        <v>108</v>
      </c>
      <c r="F10" s="88"/>
      <c r="G10" s="79"/>
      <c r="H10" s="71" t="s">
        <v>30</v>
      </c>
      <c r="I10" s="73" t="s">
        <v>28</v>
      </c>
      <c r="J10" s="17"/>
      <c r="K10" s="115" t="s">
        <v>11</v>
      </c>
      <c r="L10" s="117"/>
      <c r="M10" s="117"/>
      <c r="N10" s="79"/>
      <c r="O10" s="75"/>
      <c r="P10" s="76">
        <f>COUNTIF($C$6:$N$15,"*Di Bari*")</f>
        <v>8</v>
      </c>
      <c r="Q10" s="67" t="s">
        <v>31</v>
      </c>
      <c r="R10" s="76">
        <f>COUNTIF($F$6:$F$40,"*Storia*")</f>
        <v>0</v>
      </c>
      <c r="S10" s="45" t="s">
        <v>97</v>
      </c>
      <c r="T10" s="76">
        <f>COUNTIF($L$6:$L$41,"*Itali*")</f>
        <v>0</v>
      </c>
      <c r="U10" s="72" t="s">
        <v>73</v>
      </c>
    </row>
    <row r="11" spans="1:21" ht="29.25" customHeight="1">
      <c r="A11" s="256" t="s">
        <v>3</v>
      </c>
      <c r="B11" s="115" t="s">
        <v>101</v>
      </c>
      <c r="C11" s="79"/>
      <c r="D11" s="68" t="s">
        <v>25</v>
      </c>
      <c r="E11" s="115"/>
      <c r="F11" s="117"/>
      <c r="G11" s="117"/>
      <c r="H11" s="88"/>
      <c r="I11" s="79"/>
      <c r="J11" s="79"/>
      <c r="K11" s="115" t="s">
        <v>7</v>
      </c>
      <c r="L11" s="73" t="s">
        <v>28</v>
      </c>
      <c r="M11" s="72" t="s">
        <v>27</v>
      </c>
      <c r="N11" s="17"/>
      <c r="O11" s="75"/>
      <c r="P11" s="76">
        <f>COUNTIF($C$6:$N$15,"*Falcone*")</f>
        <v>8</v>
      </c>
      <c r="Q11" s="72" t="s">
        <v>27</v>
      </c>
      <c r="R11" s="76">
        <f>COUNTIF($F$6:$F$40,"*Itali*")</f>
        <v>0</v>
      </c>
      <c r="S11" s="46" t="s">
        <v>98</v>
      </c>
      <c r="T11" s="76">
        <f>COUNTIF($L$6:$L$41,"*Social*")</f>
        <v>0</v>
      </c>
      <c r="U11" s="46" t="s">
        <v>99</v>
      </c>
    </row>
    <row r="12" spans="1:21" ht="29.25" customHeight="1">
      <c r="A12" s="257"/>
      <c r="B12" s="115" t="s">
        <v>102</v>
      </c>
      <c r="C12" s="68" t="s">
        <v>25</v>
      </c>
      <c r="D12" s="88"/>
      <c r="E12" s="115" t="s">
        <v>105</v>
      </c>
      <c r="F12" s="67" t="s">
        <v>31</v>
      </c>
      <c r="G12" s="71" t="s">
        <v>30</v>
      </c>
      <c r="H12" s="70" t="s">
        <v>29</v>
      </c>
      <c r="I12" s="17"/>
      <c r="J12" s="79"/>
      <c r="K12" s="115" t="s">
        <v>8</v>
      </c>
      <c r="L12" s="73" t="s">
        <v>28</v>
      </c>
      <c r="M12" s="72" t="s">
        <v>27</v>
      </c>
      <c r="N12" s="96"/>
      <c r="O12" s="75"/>
      <c r="P12" s="76">
        <f>COUNTIF($C$6:$N$15,"*Ricucci*")</f>
        <v>8</v>
      </c>
      <c r="Q12" s="73" t="s">
        <v>28</v>
      </c>
      <c r="R12" s="76">
        <f>SUM(R7:R11)</f>
        <v>0</v>
      </c>
      <c r="S12" s="75"/>
      <c r="T12" s="75"/>
      <c r="U12" s="75"/>
    </row>
    <row r="13" spans="1:21" ht="29.25" customHeight="1">
      <c r="A13" s="257"/>
      <c r="B13" s="115" t="s">
        <v>103</v>
      </c>
      <c r="C13" s="68" t="s">
        <v>25</v>
      </c>
      <c r="D13" s="79"/>
      <c r="E13" s="115" t="s">
        <v>106</v>
      </c>
      <c r="F13" s="67" t="s">
        <v>31</v>
      </c>
      <c r="G13" s="71" t="s">
        <v>30</v>
      </c>
      <c r="H13" s="70" t="s">
        <v>29</v>
      </c>
      <c r="I13" s="79"/>
      <c r="J13" s="17"/>
      <c r="K13" s="115" t="s">
        <v>9</v>
      </c>
      <c r="L13" s="73" t="s">
        <v>28</v>
      </c>
      <c r="M13" s="72" t="s">
        <v>27</v>
      </c>
      <c r="N13" s="17"/>
      <c r="O13" s="75"/>
    </row>
    <row r="14" spans="1:21" ht="29.25" customHeight="1">
      <c r="A14" s="257"/>
      <c r="B14" s="115" t="s">
        <v>104</v>
      </c>
      <c r="C14" s="68" t="s">
        <v>25</v>
      </c>
      <c r="D14" s="79"/>
      <c r="E14" s="115" t="s">
        <v>107</v>
      </c>
      <c r="F14" s="70" t="s">
        <v>29</v>
      </c>
      <c r="G14" s="71" t="s">
        <v>30</v>
      </c>
      <c r="H14" s="67" t="s">
        <v>31</v>
      </c>
      <c r="J14" s="17"/>
      <c r="K14" s="115" t="s">
        <v>10</v>
      </c>
      <c r="L14" s="73" t="s">
        <v>28</v>
      </c>
      <c r="M14" s="72" t="s">
        <v>27</v>
      </c>
      <c r="N14" s="17"/>
      <c r="O14" s="75"/>
    </row>
    <row r="15" spans="1:21" ht="29.25" customHeight="1">
      <c r="A15" s="257"/>
      <c r="B15" s="115" t="s">
        <v>141</v>
      </c>
      <c r="C15" s="42" t="s">
        <v>142</v>
      </c>
      <c r="D15" s="42" t="s">
        <v>100</v>
      </c>
      <c r="E15" s="115" t="s">
        <v>108</v>
      </c>
      <c r="F15" s="79"/>
      <c r="G15" s="79"/>
      <c r="H15" s="70" t="s">
        <v>29</v>
      </c>
      <c r="I15" s="71" t="s">
        <v>30</v>
      </c>
      <c r="J15" s="67" t="s">
        <v>31</v>
      </c>
      <c r="K15" s="115" t="s">
        <v>11</v>
      </c>
      <c r="L15" s="21"/>
      <c r="M15" s="21"/>
      <c r="N15" s="96"/>
      <c r="O15" s="75"/>
    </row>
    <row r="16" spans="1:21">
      <c r="A16" s="27"/>
      <c r="B16" s="28"/>
      <c r="C16" s="19"/>
      <c r="D16" s="19"/>
      <c r="E16" s="28"/>
      <c r="F16" s="19"/>
      <c r="G16" s="19"/>
      <c r="H16" s="19"/>
      <c r="I16" s="19"/>
      <c r="J16" s="19"/>
      <c r="K16" s="28"/>
      <c r="L16" s="19"/>
      <c r="M16" s="19"/>
      <c r="N16" s="19"/>
    </row>
    <row r="17" spans="1:14">
      <c r="A17" s="10"/>
      <c r="B17" s="11"/>
      <c r="C17" s="23"/>
      <c r="D17" s="32"/>
      <c r="E17" s="11"/>
      <c r="F17" s="23"/>
      <c r="G17" s="29"/>
      <c r="H17" s="32"/>
      <c r="I17" s="32"/>
      <c r="J17" s="32"/>
      <c r="K17" s="11"/>
      <c r="L17" s="23"/>
      <c r="M17" s="226" t="s">
        <v>4</v>
      </c>
      <c r="N17" s="226"/>
    </row>
    <row r="18" spans="1:14">
      <c r="A18" s="10"/>
      <c r="B18" s="11"/>
      <c r="C18" s="23"/>
      <c r="D18" s="32"/>
      <c r="E18" s="11"/>
      <c r="F18" s="23"/>
      <c r="G18" s="29"/>
      <c r="H18" s="32"/>
      <c r="I18" s="32"/>
      <c r="J18" s="32"/>
      <c r="K18" s="11"/>
      <c r="L18" s="23"/>
      <c r="M18" s="227" t="s">
        <v>5</v>
      </c>
      <c r="N18" s="227"/>
    </row>
    <row r="19" spans="1:14">
      <c r="A19" s="7"/>
      <c r="B19" s="8"/>
      <c r="C19" s="9"/>
      <c r="D19" s="9"/>
      <c r="E19" s="8"/>
      <c r="F19" s="9"/>
      <c r="G19" s="9"/>
      <c r="H19" s="9"/>
      <c r="I19" s="9"/>
      <c r="J19" s="9"/>
      <c r="K19" s="8"/>
      <c r="L19" s="9"/>
      <c r="M19" s="9"/>
      <c r="N19" s="9"/>
    </row>
    <row r="43" ht="22.5" customHeight="1"/>
    <row r="44" ht="25.5" customHeight="1"/>
    <row r="45" ht="25.5" customHeight="1"/>
    <row r="48" ht="80.099999999999994" customHeight="1"/>
    <row r="49" ht="80.099999999999994" customHeight="1"/>
  </sheetData>
  <mergeCells count="14">
    <mergeCell ref="A1:N1"/>
    <mergeCell ref="A2:N2"/>
    <mergeCell ref="A3:N3"/>
    <mergeCell ref="M18:N18"/>
    <mergeCell ref="A6:A10"/>
    <mergeCell ref="A11:A15"/>
    <mergeCell ref="M17:N17"/>
    <mergeCell ref="A4:A5"/>
    <mergeCell ref="B4:B5"/>
    <mergeCell ref="F4:G4"/>
    <mergeCell ref="E4:E5"/>
    <mergeCell ref="L4:M4"/>
    <mergeCell ref="K4:K5"/>
    <mergeCell ref="H4:J4"/>
  </mergeCells>
  <printOptions horizontalCentered="1" verticalCentered="1"/>
  <pageMargins left="0.25" right="0.25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V49"/>
  <sheetViews>
    <sheetView zoomScale="70" zoomScaleNormal="70" workbookViewId="0">
      <selection activeCell="E26" sqref="E26"/>
    </sheetView>
  </sheetViews>
  <sheetFormatPr defaultColWidth="22.6640625" defaultRowHeight="24.6"/>
  <cols>
    <col min="1" max="1" width="9.5546875" style="3" customWidth="1"/>
    <col min="2" max="2" width="13.44140625" style="4" customWidth="1"/>
    <col min="3" max="3" width="13.44140625" style="6" bestFit="1" customWidth="1"/>
    <col min="4" max="4" width="13.44140625" style="6" customWidth="1"/>
    <col min="5" max="5" width="14.6640625" style="6" bestFit="1" customWidth="1"/>
    <col min="6" max="8" width="13.44140625" style="6" bestFit="1" customWidth="1"/>
    <col min="9" max="9" width="13.44140625" style="4" customWidth="1"/>
    <col min="10" max="10" width="12.109375" style="6" bestFit="1" customWidth="1"/>
    <col min="11" max="11" width="14.6640625" style="6" bestFit="1" customWidth="1"/>
    <col min="12" max="12" width="11.5546875" style="6" bestFit="1" customWidth="1"/>
    <col min="13" max="13" width="12.109375" style="6" bestFit="1" customWidth="1"/>
    <col min="14" max="14" width="11.5546875" style="6" bestFit="1" customWidth="1"/>
    <col min="15" max="15" width="13.44140625" style="4" customWidth="1"/>
    <col min="16" max="16" width="12.109375" style="6" bestFit="1" customWidth="1"/>
    <col min="17" max="17" width="14.6640625" style="6" bestFit="1" customWidth="1"/>
    <col min="18" max="18" width="6.5546875" style="1" bestFit="1" customWidth="1"/>
    <col min="19" max="19" width="6.33203125" style="1" bestFit="1" customWidth="1"/>
    <col min="20" max="20" width="12.44140625" style="1" bestFit="1" customWidth="1"/>
    <col min="21" max="21" width="12.109375" style="1" bestFit="1" customWidth="1"/>
    <col min="22" max="22" width="13.109375" style="1" bestFit="1" customWidth="1"/>
    <col min="23" max="16384" width="22.6640625" style="1"/>
  </cols>
  <sheetData>
    <row r="1" spans="1:22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22">
      <c r="A2" s="223" t="s">
        <v>22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</row>
    <row r="3" spans="1:22" ht="25.2" thickBot="1">
      <c r="A3" s="242" t="s">
        <v>77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</row>
    <row r="4" spans="1:22" s="5" customFormat="1" ht="39.9" customHeight="1">
      <c r="A4" s="228" t="s">
        <v>1</v>
      </c>
      <c r="B4" s="230" t="s">
        <v>16</v>
      </c>
      <c r="C4" s="233" t="s">
        <v>23</v>
      </c>
      <c r="D4" s="233"/>
      <c r="E4" s="233"/>
      <c r="F4" s="233" t="s">
        <v>47</v>
      </c>
      <c r="G4" s="233"/>
      <c r="H4" s="266"/>
      <c r="I4" s="230" t="s">
        <v>16</v>
      </c>
      <c r="J4" s="233" t="s">
        <v>45</v>
      </c>
      <c r="K4" s="233"/>
      <c r="L4" s="233" t="s">
        <v>47</v>
      </c>
      <c r="M4" s="233"/>
      <c r="N4" s="266"/>
      <c r="O4" s="230" t="s">
        <v>16</v>
      </c>
      <c r="P4" s="234" t="s">
        <v>46</v>
      </c>
      <c r="Q4" s="265"/>
    </row>
    <row r="5" spans="1:22" s="5" customFormat="1" ht="31.8" thickBot="1">
      <c r="A5" s="229"/>
      <c r="B5" s="231"/>
      <c r="C5" s="40" t="s">
        <v>126</v>
      </c>
      <c r="D5" s="40" t="s">
        <v>127</v>
      </c>
      <c r="E5" s="40" t="s">
        <v>44</v>
      </c>
      <c r="F5" s="107" t="s">
        <v>6</v>
      </c>
      <c r="G5" s="107" t="s">
        <v>6</v>
      </c>
      <c r="H5" s="109" t="s">
        <v>6</v>
      </c>
      <c r="I5" s="231"/>
      <c r="J5" s="40" t="s">
        <v>126</v>
      </c>
      <c r="K5" s="40" t="s">
        <v>44</v>
      </c>
      <c r="L5" s="107" t="s">
        <v>6</v>
      </c>
      <c r="M5" s="107" t="s">
        <v>6</v>
      </c>
      <c r="N5" s="109" t="s">
        <v>6</v>
      </c>
      <c r="O5" s="231"/>
      <c r="P5" s="40" t="s">
        <v>126</v>
      </c>
      <c r="Q5" s="160" t="s">
        <v>44</v>
      </c>
    </row>
    <row r="6" spans="1:22" s="2" customFormat="1">
      <c r="A6" s="238" t="s">
        <v>2</v>
      </c>
      <c r="B6" s="99" t="s">
        <v>7</v>
      </c>
      <c r="C6" s="77"/>
      <c r="D6" s="77"/>
      <c r="E6" s="77"/>
      <c r="F6" s="68" t="s">
        <v>78</v>
      </c>
      <c r="G6" s="68" t="s">
        <v>21</v>
      </c>
      <c r="H6" s="68" t="s">
        <v>62</v>
      </c>
      <c r="I6" s="99"/>
      <c r="J6" s="77"/>
      <c r="K6" s="113"/>
      <c r="L6" s="113"/>
      <c r="M6" s="113"/>
      <c r="N6" s="146"/>
      <c r="O6" s="99" t="s">
        <v>7</v>
      </c>
      <c r="P6" s="85" t="s">
        <v>87</v>
      </c>
      <c r="Q6" s="126" t="s">
        <v>57</v>
      </c>
      <c r="S6" s="1"/>
      <c r="T6" s="1"/>
      <c r="U6" s="75" t="s">
        <v>71</v>
      </c>
      <c r="V6" s="75" t="s">
        <v>68</v>
      </c>
    </row>
    <row r="7" spans="1:22">
      <c r="A7" s="239"/>
      <c r="B7" s="101" t="s">
        <v>8</v>
      </c>
      <c r="C7" s="68" t="s">
        <v>62</v>
      </c>
      <c r="D7" s="68" t="s">
        <v>78</v>
      </c>
      <c r="E7" s="68" t="s">
        <v>21</v>
      </c>
      <c r="F7" s="188"/>
      <c r="G7" s="79"/>
      <c r="H7" s="37"/>
      <c r="I7" s="101" t="s">
        <v>105</v>
      </c>
      <c r="J7" s="67" t="s">
        <v>56</v>
      </c>
      <c r="K7" s="70" t="s">
        <v>54</v>
      </c>
      <c r="L7" s="71" t="s">
        <v>42</v>
      </c>
      <c r="M7" s="22"/>
      <c r="N7" s="89"/>
      <c r="O7" s="101" t="s">
        <v>8</v>
      </c>
      <c r="P7" s="72" t="s">
        <v>87</v>
      </c>
      <c r="Q7" s="128" t="s">
        <v>57</v>
      </c>
      <c r="S7" s="1">
        <f>COUNTIF($A$6:$Q$15,"*Cicchetti*")</f>
        <v>12</v>
      </c>
      <c r="T7" s="68" t="s">
        <v>78</v>
      </c>
      <c r="U7" s="68"/>
      <c r="V7" s="68"/>
    </row>
    <row r="8" spans="1:22">
      <c r="A8" s="239"/>
      <c r="B8" s="101" t="s">
        <v>9</v>
      </c>
      <c r="C8" s="68" t="s">
        <v>62</v>
      </c>
      <c r="D8" s="68" t="s">
        <v>78</v>
      </c>
      <c r="E8" s="68" t="s">
        <v>21</v>
      </c>
      <c r="F8" s="188"/>
      <c r="G8" s="79"/>
      <c r="H8" s="37"/>
      <c r="I8" s="101" t="s">
        <v>106</v>
      </c>
      <c r="J8" s="67" t="s">
        <v>56</v>
      </c>
      <c r="K8" s="70" t="s">
        <v>54</v>
      </c>
      <c r="L8" s="71" t="s">
        <v>42</v>
      </c>
      <c r="M8" s="79"/>
      <c r="N8" s="89"/>
      <c r="O8" s="101" t="s">
        <v>9</v>
      </c>
      <c r="P8" s="73" t="s">
        <v>57</v>
      </c>
      <c r="Q8" s="181" t="s">
        <v>87</v>
      </c>
      <c r="S8" s="1">
        <f>COUNTIF($A$6:$Q$15,"*De Lett*")</f>
        <v>12</v>
      </c>
      <c r="T8" s="68" t="s">
        <v>21</v>
      </c>
      <c r="U8" s="68"/>
      <c r="V8" s="68"/>
    </row>
    <row r="9" spans="1:22">
      <c r="A9" s="239"/>
      <c r="B9" s="101" t="s">
        <v>10</v>
      </c>
      <c r="C9" s="68" t="s">
        <v>62</v>
      </c>
      <c r="D9" s="68" t="s">
        <v>78</v>
      </c>
      <c r="E9" s="68" t="s">
        <v>21</v>
      </c>
      <c r="F9" s="188"/>
      <c r="G9" s="17"/>
      <c r="H9" s="37"/>
      <c r="I9" s="101" t="s">
        <v>107</v>
      </c>
      <c r="J9" s="67" t="s">
        <v>56</v>
      </c>
      <c r="K9" s="70" t="s">
        <v>54</v>
      </c>
      <c r="L9" s="71" t="s">
        <v>42</v>
      </c>
      <c r="M9" s="79"/>
      <c r="N9" s="30"/>
      <c r="O9" s="101" t="s">
        <v>10</v>
      </c>
      <c r="P9" s="73" t="s">
        <v>57</v>
      </c>
      <c r="Q9" s="181" t="s">
        <v>87</v>
      </c>
      <c r="S9" s="1">
        <f>COUNTIF($A$6:$Q$15,"*Iorio*")</f>
        <v>12</v>
      </c>
      <c r="T9" s="68" t="s">
        <v>62</v>
      </c>
      <c r="U9" s="68"/>
      <c r="V9" s="68"/>
    </row>
    <row r="10" spans="1:22" ht="31.8" thickBot="1">
      <c r="A10" s="240"/>
      <c r="B10" s="102" t="s">
        <v>11</v>
      </c>
      <c r="C10" s="93" t="s">
        <v>147</v>
      </c>
      <c r="D10" s="93" t="s">
        <v>149</v>
      </c>
      <c r="E10" s="93" t="s">
        <v>148</v>
      </c>
      <c r="F10" s="93" t="s">
        <v>152</v>
      </c>
      <c r="G10" s="93" t="s">
        <v>151</v>
      </c>
      <c r="H10" s="191" t="s">
        <v>150</v>
      </c>
      <c r="I10" s="102" t="s">
        <v>108</v>
      </c>
      <c r="J10" s="87"/>
      <c r="K10" s="24"/>
      <c r="L10" s="81" t="s">
        <v>42</v>
      </c>
      <c r="M10" s="124" t="s">
        <v>56</v>
      </c>
      <c r="N10" s="176" t="s">
        <v>54</v>
      </c>
      <c r="O10" s="102" t="s">
        <v>11</v>
      </c>
      <c r="P10" s="33"/>
      <c r="Q10" s="34"/>
      <c r="S10" s="1">
        <f>COUNTIF($A$6:$Q$15,"*Monte*")</f>
        <v>8</v>
      </c>
      <c r="T10" s="69" t="s">
        <v>54</v>
      </c>
      <c r="U10" s="74" t="s">
        <v>91</v>
      </c>
      <c r="V10" s="74" t="s">
        <v>91</v>
      </c>
    </row>
    <row r="11" spans="1:22" ht="31.2">
      <c r="A11" s="262" t="s">
        <v>3</v>
      </c>
      <c r="B11" s="99" t="s">
        <v>7</v>
      </c>
      <c r="C11" s="77"/>
      <c r="D11" s="77"/>
      <c r="E11" s="77"/>
      <c r="F11" s="68" t="s">
        <v>78</v>
      </c>
      <c r="G11" s="68" t="s">
        <v>21</v>
      </c>
      <c r="H11" s="68" t="s">
        <v>62</v>
      </c>
      <c r="I11" s="99"/>
      <c r="J11" s="77"/>
      <c r="K11" s="77"/>
      <c r="L11" s="31"/>
      <c r="M11" s="31"/>
      <c r="N11" s="38"/>
      <c r="O11" s="99" t="s">
        <v>7</v>
      </c>
      <c r="P11" s="91" t="s">
        <v>56</v>
      </c>
      <c r="Q11" s="182" t="s">
        <v>54</v>
      </c>
      <c r="S11" s="1">
        <f>COUNTIF($A$6:$Q$15,"*Bernaudo*")</f>
        <v>8</v>
      </c>
      <c r="T11" s="71" t="s">
        <v>42</v>
      </c>
      <c r="U11" s="43" t="s">
        <v>92</v>
      </c>
      <c r="V11" s="43" t="s">
        <v>92</v>
      </c>
    </row>
    <row r="12" spans="1:22" ht="31.2">
      <c r="A12" s="263"/>
      <c r="B12" s="101" t="s">
        <v>8</v>
      </c>
      <c r="C12" s="68" t="s">
        <v>62</v>
      </c>
      <c r="D12" s="68" t="s">
        <v>78</v>
      </c>
      <c r="E12" s="68" t="s">
        <v>21</v>
      </c>
      <c r="F12" s="79"/>
      <c r="G12" s="79"/>
      <c r="H12" s="147"/>
      <c r="I12" s="101" t="s">
        <v>105</v>
      </c>
      <c r="J12" s="71" t="s">
        <v>42</v>
      </c>
      <c r="K12" s="73" t="s">
        <v>57</v>
      </c>
      <c r="L12" s="72" t="s">
        <v>87</v>
      </c>
      <c r="M12" s="17"/>
      <c r="N12" s="30"/>
      <c r="O12" s="101" t="s">
        <v>8</v>
      </c>
      <c r="P12" s="67" t="s">
        <v>56</v>
      </c>
      <c r="Q12" s="183" t="s">
        <v>54</v>
      </c>
      <c r="S12" s="1">
        <f>COUNTIF($A$6:$Q$15,"*Cancell*")</f>
        <v>8</v>
      </c>
      <c r="T12" s="67" t="s">
        <v>56</v>
      </c>
      <c r="U12" s="44" t="s">
        <v>93</v>
      </c>
      <c r="V12" s="44" t="s">
        <v>93</v>
      </c>
    </row>
    <row r="13" spans="1:22" ht="31.2">
      <c r="A13" s="263"/>
      <c r="B13" s="101" t="s">
        <v>9</v>
      </c>
      <c r="C13" s="68" t="s">
        <v>62</v>
      </c>
      <c r="D13" s="68" t="s">
        <v>78</v>
      </c>
      <c r="E13" s="68" t="s">
        <v>21</v>
      </c>
      <c r="F13" s="79"/>
      <c r="G13" s="79"/>
      <c r="H13" s="147"/>
      <c r="I13" s="101" t="s">
        <v>106</v>
      </c>
      <c r="J13" s="71" t="s">
        <v>42</v>
      </c>
      <c r="K13" s="73" t="s">
        <v>57</v>
      </c>
      <c r="L13" s="72" t="s">
        <v>87</v>
      </c>
      <c r="M13" s="17"/>
      <c r="N13" s="30"/>
      <c r="O13" s="101" t="s">
        <v>9</v>
      </c>
      <c r="P13" s="70" t="s">
        <v>54</v>
      </c>
      <c r="Q13" s="178" t="s">
        <v>56</v>
      </c>
      <c r="S13" s="1">
        <f>COUNTIF($A$6:$Q$15,"*Placentino*")</f>
        <v>8</v>
      </c>
      <c r="T13" s="72" t="s">
        <v>87</v>
      </c>
      <c r="U13" s="45" t="s">
        <v>94</v>
      </c>
      <c r="V13" s="45" t="s">
        <v>88</v>
      </c>
    </row>
    <row r="14" spans="1:22" ht="31.2">
      <c r="A14" s="263"/>
      <c r="B14" s="101" t="s">
        <v>10</v>
      </c>
      <c r="C14" s="68" t="s">
        <v>62</v>
      </c>
      <c r="D14" s="68" t="s">
        <v>78</v>
      </c>
      <c r="E14" s="68" t="s">
        <v>21</v>
      </c>
      <c r="F14" s="79"/>
      <c r="G14" s="79"/>
      <c r="H14" s="147"/>
      <c r="I14" s="101" t="s">
        <v>107</v>
      </c>
      <c r="J14" s="73" t="s">
        <v>57</v>
      </c>
      <c r="K14" s="72" t="s">
        <v>87</v>
      </c>
      <c r="L14" s="71" t="s">
        <v>42</v>
      </c>
      <c r="M14" s="17"/>
      <c r="N14" s="37"/>
      <c r="O14" s="101" t="s">
        <v>10</v>
      </c>
      <c r="P14" s="70" t="s">
        <v>54</v>
      </c>
      <c r="Q14" s="178" t="s">
        <v>56</v>
      </c>
      <c r="S14" s="1">
        <f>COUNTIF($A$6:$Q$15,"*Colangelo*")</f>
        <v>8</v>
      </c>
      <c r="T14" s="73" t="s">
        <v>57</v>
      </c>
      <c r="U14" s="46" t="s">
        <v>89</v>
      </c>
      <c r="V14" s="46" t="s">
        <v>90</v>
      </c>
    </row>
    <row r="15" spans="1:22" ht="31.8" thickBot="1">
      <c r="A15" s="264"/>
      <c r="B15" s="102" t="s">
        <v>11</v>
      </c>
      <c r="C15" s="93" t="s">
        <v>147</v>
      </c>
      <c r="D15" s="93" t="s">
        <v>149</v>
      </c>
      <c r="E15" s="93" t="s">
        <v>148</v>
      </c>
      <c r="F15" s="93" t="s">
        <v>152</v>
      </c>
      <c r="G15" s="93" t="s">
        <v>151</v>
      </c>
      <c r="H15" s="191" t="s">
        <v>150</v>
      </c>
      <c r="I15" s="102" t="s">
        <v>108</v>
      </c>
      <c r="J15" s="87"/>
      <c r="K15" s="87"/>
      <c r="L15" s="81" t="s">
        <v>42</v>
      </c>
      <c r="M15" s="123" t="s">
        <v>57</v>
      </c>
      <c r="N15" s="175" t="s">
        <v>87</v>
      </c>
      <c r="O15" s="102" t="s">
        <v>11</v>
      </c>
      <c r="P15" s="87"/>
      <c r="Q15" s="90"/>
    </row>
    <row r="16" spans="1:22">
      <c r="A16" s="27"/>
      <c r="B16" s="28"/>
      <c r="C16" s="19"/>
      <c r="D16" s="19"/>
      <c r="E16" s="19"/>
      <c r="F16" s="19"/>
      <c r="G16" s="19"/>
      <c r="I16" s="28"/>
      <c r="J16" s="19"/>
      <c r="K16" s="19"/>
      <c r="L16" s="19"/>
      <c r="M16" s="19"/>
      <c r="N16" s="19"/>
      <c r="O16" s="28"/>
      <c r="P16" s="19"/>
      <c r="Q16" s="19"/>
    </row>
    <row r="17" spans="1:17" ht="25.5" customHeight="1">
      <c r="A17" s="10"/>
      <c r="B17" s="11"/>
      <c r="C17" s="26"/>
      <c r="D17" s="32"/>
      <c r="E17" s="32"/>
      <c r="F17" s="32"/>
      <c r="G17" s="32"/>
      <c r="I17" s="11"/>
      <c r="J17" s="26"/>
      <c r="K17" s="26"/>
      <c r="L17" s="32"/>
      <c r="M17" s="32"/>
      <c r="N17" s="32"/>
      <c r="O17" s="226" t="s">
        <v>4</v>
      </c>
      <c r="P17" s="226"/>
      <c r="Q17" s="226"/>
    </row>
    <row r="18" spans="1:17" ht="25.5" customHeight="1">
      <c r="A18" s="10"/>
      <c r="B18" s="11"/>
      <c r="C18" s="26"/>
      <c r="D18" s="32"/>
      <c r="E18" s="32"/>
      <c r="F18" s="32"/>
      <c r="G18" s="32"/>
      <c r="I18" s="11"/>
      <c r="J18" s="26"/>
      <c r="K18" s="26"/>
      <c r="L18" s="32"/>
      <c r="M18" s="32"/>
      <c r="N18" s="32"/>
      <c r="O18" s="227" t="s">
        <v>5</v>
      </c>
      <c r="P18" s="227"/>
      <c r="Q18" s="227"/>
    </row>
    <row r="19" spans="1:17">
      <c r="A19" s="7"/>
      <c r="B19" s="8"/>
      <c r="C19" s="9"/>
      <c r="D19" s="9"/>
      <c r="E19" s="9"/>
      <c r="F19" s="9"/>
      <c r="G19" s="9"/>
      <c r="I19" s="8"/>
      <c r="J19" s="9"/>
      <c r="K19" s="9"/>
      <c r="L19" s="9"/>
      <c r="M19" s="9"/>
      <c r="N19" s="9"/>
      <c r="O19" s="8"/>
      <c r="P19" s="9"/>
      <c r="Q19" s="9"/>
    </row>
    <row r="43" ht="22.5" customHeight="1"/>
    <row r="44" ht="25.5" customHeight="1"/>
    <row r="45" ht="25.5" customHeight="1"/>
    <row r="48" ht="80.099999999999994" customHeight="1"/>
    <row r="49" ht="80.099999999999994" customHeight="1"/>
  </sheetData>
  <mergeCells count="16">
    <mergeCell ref="O18:Q18"/>
    <mergeCell ref="A6:A10"/>
    <mergeCell ref="A11:A15"/>
    <mergeCell ref="O17:Q17"/>
    <mergeCell ref="A1:Q1"/>
    <mergeCell ref="A2:Q2"/>
    <mergeCell ref="A3:Q3"/>
    <mergeCell ref="J4:K4"/>
    <mergeCell ref="P4:Q4"/>
    <mergeCell ref="A4:A5"/>
    <mergeCell ref="B4:B5"/>
    <mergeCell ref="I4:I5"/>
    <mergeCell ref="C4:E4"/>
    <mergeCell ref="F4:H4"/>
    <mergeCell ref="O4:O5"/>
    <mergeCell ref="L4:N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T49"/>
  <sheetViews>
    <sheetView zoomScale="70" zoomScaleNormal="70" workbookViewId="0">
      <selection sqref="A1:D18"/>
    </sheetView>
  </sheetViews>
  <sheetFormatPr defaultColWidth="9.109375" defaultRowHeight="24.6"/>
  <cols>
    <col min="1" max="1" width="13.33203125" style="3" customWidth="1"/>
    <col min="2" max="2" width="21.33203125" style="4" customWidth="1"/>
    <col min="3" max="3" width="33.33203125" style="6" customWidth="1"/>
    <col min="4" max="4" width="35.88671875" style="6" customWidth="1"/>
    <col min="5" max="5" width="18" style="4" customWidth="1"/>
    <col min="6" max="8" width="22.33203125" style="6" customWidth="1"/>
    <col min="9" max="9" width="18" style="4" customWidth="1"/>
    <col min="10" max="10" width="15.6640625" style="6" customWidth="1"/>
    <col min="11" max="11" width="17.5546875" style="6" customWidth="1"/>
    <col min="12" max="12" width="17.6640625" style="6" customWidth="1"/>
    <col min="13" max="13" width="17.88671875" style="6" customWidth="1"/>
    <col min="14" max="14" width="5.6640625" style="1" customWidth="1"/>
    <col min="15" max="15" width="6.33203125" style="1" customWidth="1"/>
    <col min="16" max="16" width="17.6640625" style="1" customWidth="1"/>
    <col min="17" max="17" width="3" style="1" customWidth="1"/>
    <col min="18" max="18" width="16.33203125" style="1" customWidth="1"/>
    <col min="19" max="19" width="3" style="1" customWidth="1"/>
    <col min="20" max="45" width="19.33203125" style="1" customWidth="1"/>
    <col min="46" max="46" width="23.109375" style="1" customWidth="1"/>
    <col min="47" max="16384" width="9.109375" style="1"/>
  </cols>
  <sheetData>
    <row r="1" spans="1:20">
      <c r="A1" s="223" t="s">
        <v>0</v>
      </c>
      <c r="B1" s="223"/>
      <c r="C1" s="223"/>
      <c r="D1" s="223"/>
      <c r="E1" s="210"/>
      <c r="F1" s="210"/>
      <c r="G1" s="210"/>
      <c r="H1" s="210"/>
      <c r="I1" s="210"/>
      <c r="J1" s="210"/>
      <c r="K1" s="210"/>
      <c r="L1" s="210"/>
      <c r="M1" s="210"/>
    </row>
    <row r="2" spans="1:20">
      <c r="A2" s="223" t="s">
        <v>74</v>
      </c>
      <c r="B2" s="223"/>
      <c r="C2" s="223"/>
      <c r="D2" s="223"/>
      <c r="E2" s="210"/>
      <c r="F2" s="210"/>
      <c r="G2" s="210"/>
      <c r="H2" s="210"/>
      <c r="I2" s="210"/>
      <c r="J2" s="210"/>
      <c r="K2" s="210"/>
      <c r="L2" s="210"/>
      <c r="M2" s="210"/>
    </row>
    <row r="3" spans="1:20">
      <c r="A3" s="241" t="s">
        <v>75</v>
      </c>
      <c r="B3" s="241"/>
      <c r="C3" s="241"/>
      <c r="D3" s="241"/>
      <c r="E3" s="211"/>
      <c r="F3" s="211"/>
      <c r="G3" s="211"/>
      <c r="H3" s="211"/>
      <c r="I3" s="211"/>
      <c r="J3" s="211"/>
      <c r="K3" s="211"/>
      <c r="L3" s="211"/>
      <c r="M3" s="211"/>
    </row>
    <row r="4" spans="1:20" s="5" customFormat="1" ht="31.2">
      <c r="A4" s="256" t="s">
        <v>1</v>
      </c>
      <c r="B4" s="258" t="s">
        <v>16</v>
      </c>
      <c r="C4" s="144" t="s">
        <v>23</v>
      </c>
      <c r="D4" s="141" t="s">
        <v>116</v>
      </c>
      <c r="E4" s="258" t="s">
        <v>16</v>
      </c>
      <c r="F4" s="259" t="s">
        <v>45</v>
      </c>
      <c r="G4" s="259"/>
      <c r="H4" s="141" t="s">
        <v>116</v>
      </c>
      <c r="I4" s="258" t="s">
        <v>16</v>
      </c>
      <c r="J4" s="259" t="s">
        <v>46</v>
      </c>
      <c r="K4" s="259"/>
      <c r="L4" s="267" t="s">
        <v>47</v>
      </c>
      <c r="M4" s="267"/>
    </row>
    <row r="5" spans="1:20" s="5" customFormat="1" ht="31.8" thickBot="1">
      <c r="A5" s="273"/>
      <c r="B5" s="274"/>
      <c r="C5" s="40" t="s">
        <v>61</v>
      </c>
      <c r="D5" s="107" t="s">
        <v>6</v>
      </c>
      <c r="E5" s="258"/>
      <c r="F5" s="141" t="s">
        <v>61</v>
      </c>
      <c r="G5" s="141" t="s">
        <v>44</v>
      </c>
      <c r="H5" s="142" t="s">
        <v>6</v>
      </c>
      <c r="I5" s="258"/>
      <c r="J5" s="141" t="s">
        <v>61</v>
      </c>
      <c r="K5" s="141" t="s">
        <v>44</v>
      </c>
      <c r="L5" s="142" t="s">
        <v>6</v>
      </c>
      <c r="M5" s="142" t="s">
        <v>6</v>
      </c>
    </row>
    <row r="6" spans="1:20" s="2" customFormat="1">
      <c r="A6" s="268" t="s">
        <v>2</v>
      </c>
      <c r="B6" s="213" t="s">
        <v>161</v>
      </c>
      <c r="C6" s="77"/>
      <c r="D6" s="92" t="s">
        <v>79</v>
      </c>
      <c r="E6" s="212" t="s">
        <v>7</v>
      </c>
      <c r="F6" s="79"/>
      <c r="G6" s="79"/>
      <c r="H6" s="79"/>
      <c r="I6" s="115" t="s">
        <v>7</v>
      </c>
      <c r="J6" s="88"/>
      <c r="K6" s="79"/>
      <c r="L6" s="143"/>
      <c r="M6" s="79"/>
    </row>
    <row r="7" spans="1:20">
      <c r="A7" s="269"/>
      <c r="B7" s="215" t="s">
        <v>101</v>
      </c>
      <c r="C7" s="189"/>
      <c r="D7" s="216" t="s">
        <v>79</v>
      </c>
      <c r="E7" s="212" t="s">
        <v>8</v>
      </c>
      <c r="F7" s="96"/>
      <c r="G7" s="117"/>
      <c r="H7" s="117"/>
      <c r="I7" s="115" t="s">
        <v>8</v>
      </c>
      <c r="J7" s="88"/>
      <c r="K7" s="79"/>
      <c r="L7" s="79"/>
      <c r="M7" s="79"/>
    </row>
    <row r="8" spans="1:20">
      <c r="A8" s="269"/>
      <c r="B8" s="115" t="s">
        <v>102</v>
      </c>
      <c r="C8" s="68" t="s">
        <v>79</v>
      </c>
      <c r="D8" s="89"/>
      <c r="E8" s="212" t="s">
        <v>9</v>
      </c>
      <c r="F8" s="96"/>
      <c r="G8" s="117"/>
      <c r="H8" s="117"/>
      <c r="I8" s="115" t="s">
        <v>9</v>
      </c>
      <c r="J8" s="79"/>
      <c r="K8" s="79"/>
      <c r="L8" s="79"/>
      <c r="M8" s="79"/>
    </row>
    <row r="9" spans="1:20">
      <c r="A9" s="269"/>
      <c r="B9" s="115" t="s">
        <v>103</v>
      </c>
      <c r="C9" s="68" t="s">
        <v>79</v>
      </c>
      <c r="D9" s="89"/>
      <c r="E9" s="212" t="s">
        <v>10</v>
      </c>
      <c r="F9" s="88"/>
      <c r="G9" s="79"/>
      <c r="H9" s="79"/>
      <c r="I9" s="115" t="s">
        <v>10</v>
      </c>
      <c r="J9" s="117"/>
      <c r="K9" s="117"/>
      <c r="L9" s="79"/>
      <c r="M9" s="79"/>
      <c r="Q9" s="65"/>
      <c r="R9" s="65"/>
    </row>
    <row r="10" spans="1:20" ht="25.2" thickBot="1">
      <c r="A10" s="270"/>
      <c r="B10" s="214" t="s">
        <v>104</v>
      </c>
      <c r="C10" s="217" t="s">
        <v>79</v>
      </c>
      <c r="D10" s="164"/>
      <c r="E10" s="212" t="s">
        <v>11</v>
      </c>
      <c r="F10" s="88"/>
      <c r="G10" s="79"/>
      <c r="H10" s="79"/>
      <c r="I10" s="115" t="s">
        <v>11</v>
      </c>
      <c r="J10" s="117"/>
      <c r="K10" s="117"/>
      <c r="L10" s="79"/>
      <c r="M10" s="117"/>
    </row>
    <row r="11" spans="1:20" ht="25.2" thickBot="1">
      <c r="A11" s="268" t="s">
        <v>3</v>
      </c>
      <c r="B11" s="213" t="s">
        <v>161</v>
      </c>
      <c r="C11" s="77"/>
      <c r="D11" s="92" t="s">
        <v>79</v>
      </c>
      <c r="E11" s="212" t="s">
        <v>7</v>
      </c>
      <c r="F11" s="117"/>
      <c r="G11" s="117"/>
      <c r="H11" s="117"/>
      <c r="I11" s="115" t="s">
        <v>7</v>
      </c>
      <c r="J11" s="79"/>
      <c r="K11" s="79"/>
      <c r="L11" s="152"/>
      <c r="M11" s="152"/>
    </row>
    <row r="12" spans="1:20">
      <c r="A12" s="271"/>
      <c r="B12" s="215" t="s">
        <v>101</v>
      </c>
      <c r="C12" s="189"/>
      <c r="D12" s="216" t="s">
        <v>79</v>
      </c>
      <c r="E12" s="212" t="s">
        <v>8</v>
      </c>
      <c r="F12" s="79"/>
      <c r="G12" s="143"/>
      <c r="H12" s="143"/>
      <c r="I12" s="115" t="s">
        <v>8</v>
      </c>
      <c r="J12" s="79"/>
      <c r="K12" s="88"/>
      <c r="L12" s="79"/>
      <c r="M12" s="79"/>
      <c r="O12" s="53"/>
      <c r="P12" s="54" t="s">
        <v>70</v>
      </c>
      <c r="R12" s="54" t="s">
        <v>71</v>
      </c>
      <c r="T12" s="54" t="s">
        <v>68</v>
      </c>
    </row>
    <row r="13" spans="1:20">
      <c r="A13" s="271"/>
      <c r="B13" s="115" t="s">
        <v>102</v>
      </c>
      <c r="C13" s="68" t="s">
        <v>79</v>
      </c>
      <c r="D13" s="89"/>
      <c r="E13" s="212" t="s">
        <v>9</v>
      </c>
      <c r="F13" s="79"/>
      <c r="G13" s="143"/>
      <c r="H13" s="143"/>
      <c r="I13" s="115" t="s">
        <v>9</v>
      </c>
      <c r="J13" s="79"/>
      <c r="K13" s="88"/>
      <c r="L13" s="79"/>
      <c r="M13" s="79"/>
      <c r="O13" s="5">
        <f>COUNTIF($C$6:$M$15,"*Di Palma*")</f>
        <v>10</v>
      </c>
      <c r="P13" s="55" t="s">
        <v>79</v>
      </c>
      <c r="Q13" s="5">
        <f>COUNTIF($F$6:$F$41,"*Lingu*")</f>
        <v>0</v>
      </c>
      <c r="R13" s="56"/>
      <c r="S13" s="5">
        <f>COUNTIF($J$6:$J$41,"*Lingu*")</f>
        <v>0</v>
      </c>
      <c r="T13" s="56"/>
    </row>
    <row r="14" spans="1:20">
      <c r="A14" s="271"/>
      <c r="B14" s="115" t="s">
        <v>103</v>
      </c>
      <c r="C14" s="68" t="s">
        <v>79</v>
      </c>
      <c r="D14" s="89"/>
      <c r="E14" s="212" t="s">
        <v>10</v>
      </c>
      <c r="F14" s="79"/>
      <c r="G14" s="79"/>
      <c r="H14" s="79"/>
      <c r="I14" s="115" t="s">
        <v>10</v>
      </c>
      <c r="J14" s="88"/>
      <c r="K14" s="117"/>
      <c r="L14" s="79"/>
      <c r="M14" s="79"/>
      <c r="O14" s="5">
        <f>COUNTIF($C$6:$M$15,"*Ciccone*")</f>
        <v>0</v>
      </c>
      <c r="P14" s="57"/>
      <c r="Q14" s="5">
        <f>COUNTIF($F$6:$F$40,"*Tecno*")</f>
        <v>0</v>
      </c>
      <c r="R14" s="58"/>
      <c r="S14" s="5">
        <f>COUNTIF($J$6:$J$41,"*Matem*")</f>
        <v>0</v>
      </c>
      <c r="T14" s="59"/>
    </row>
    <row r="15" spans="1:20" ht="25.2" thickBot="1">
      <c r="A15" s="272"/>
      <c r="B15" s="214" t="s">
        <v>104</v>
      </c>
      <c r="C15" s="217" t="s">
        <v>79</v>
      </c>
      <c r="D15" s="164"/>
      <c r="E15" s="212" t="s">
        <v>11</v>
      </c>
      <c r="F15" s="79"/>
      <c r="G15" s="79"/>
      <c r="H15" s="79"/>
      <c r="I15" s="115" t="s">
        <v>11</v>
      </c>
      <c r="J15" s="88"/>
      <c r="K15" s="117"/>
      <c r="L15" s="79"/>
      <c r="M15" s="79"/>
      <c r="O15" s="5">
        <f>COUNTIF($C$6:$M$15,"*Decembrino*")</f>
        <v>0</v>
      </c>
      <c r="P15" s="60"/>
      <c r="Q15" s="5">
        <f>COUNTIF($F$6:$F$40,"*Matem*")</f>
        <v>0</v>
      </c>
      <c r="R15" s="59"/>
      <c r="S15" s="5">
        <f>COUNTIF($J$6:$J$41,"*Itali*")</f>
        <v>0</v>
      </c>
      <c r="T15" s="61"/>
    </row>
    <row r="16" spans="1:20" ht="25.2" thickBot="1">
      <c r="A16" s="27"/>
      <c r="B16" s="28"/>
      <c r="C16" s="19"/>
      <c r="D16" s="19"/>
      <c r="E16" s="28"/>
      <c r="F16" s="19"/>
      <c r="G16" s="19"/>
      <c r="H16" s="19"/>
      <c r="I16" s="28"/>
      <c r="J16" s="19"/>
      <c r="K16" s="19"/>
      <c r="L16" s="19"/>
      <c r="M16" s="19"/>
      <c r="O16" s="5">
        <f>COUNTIF($C$6:$M$15,"*Di Bari*")</f>
        <v>0</v>
      </c>
      <c r="P16" s="62"/>
      <c r="Q16" s="5">
        <f>COUNTIF($F$6:$F$40,"*Storia*")</f>
        <v>0</v>
      </c>
      <c r="R16" s="61"/>
      <c r="S16" s="5">
        <f>COUNTIF($J$6:$J$41,"*Social*")</f>
        <v>0</v>
      </c>
      <c r="T16" s="63"/>
    </row>
    <row r="17" spans="1:19" ht="26.25" customHeight="1" thickBot="1">
      <c r="A17" s="10"/>
      <c r="C17" s="226" t="s">
        <v>4</v>
      </c>
      <c r="D17" s="226"/>
      <c r="E17" s="11"/>
      <c r="F17" s="32"/>
      <c r="G17" s="32"/>
      <c r="H17" s="32"/>
      <c r="I17" s="11"/>
      <c r="J17" s="32"/>
      <c r="O17" s="5">
        <f>COUNTIF($C$6:$M$15,"*Falcone*")</f>
        <v>0</v>
      </c>
      <c r="P17" s="61"/>
      <c r="Q17" s="5">
        <f>COUNTIF($F$6:$F$40,"*Itali*")</f>
        <v>0</v>
      </c>
      <c r="R17" s="64"/>
      <c r="S17" s="5">
        <f>SUM(S12:S16)</f>
        <v>0</v>
      </c>
    </row>
    <row r="18" spans="1:19" ht="26.25" customHeight="1" thickBot="1">
      <c r="A18" s="10"/>
      <c r="C18" s="227" t="s">
        <v>5</v>
      </c>
      <c r="D18" s="227"/>
      <c r="E18" s="11"/>
      <c r="F18" s="32"/>
      <c r="G18" s="32"/>
      <c r="H18" s="32"/>
      <c r="I18" s="11"/>
      <c r="J18" s="32"/>
      <c r="O18" s="5">
        <f>COUNTIF($C$6:$M$15,"*Ricucci*")</f>
        <v>0</v>
      </c>
      <c r="P18" s="64"/>
      <c r="Q18" s="5">
        <f>SUM(Q13:Q17)</f>
        <v>0</v>
      </c>
    </row>
    <row r="19" spans="1:19">
      <c r="A19" s="7"/>
      <c r="B19" s="8"/>
      <c r="C19" s="9"/>
      <c r="D19" s="9"/>
      <c r="E19" s="8"/>
      <c r="F19" s="9"/>
      <c r="G19" s="9"/>
      <c r="H19" s="9"/>
      <c r="I19" s="8"/>
      <c r="J19" s="9"/>
      <c r="K19" s="9"/>
      <c r="L19" s="9"/>
      <c r="M19" s="9"/>
    </row>
    <row r="43" ht="22.5" customHeight="1"/>
    <row r="44" ht="25.5" customHeight="1"/>
    <row r="45" ht="25.5" customHeight="1"/>
    <row r="48" ht="80.099999999999994" customHeight="1"/>
    <row r="49" ht="80.099999999999994" customHeight="1"/>
  </sheetData>
  <mergeCells count="14">
    <mergeCell ref="C17:D17"/>
    <mergeCell ref="C18:D18"/>
    <mergeCell ref="A6:A10"/>
    <mergeCell ref="A11:A15"/>
    <mergeCell ref="A4:A5"/>
    <mergeCell ref="B4:B5"/>
    <mergeCell ref="A1:D1"/>
    <mergeCell ref="A2:D2"/>
    <mergeCell ref="F4:G4"/>
    <mergeCell ref="J4:K4"/>
    <mergeCell ref="L4:M4"/>
    <mergeCell ref="E4:E5"/>
    <mergeCell ref="I4:I5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7</vt:i4>
      </vt:variant>
    </vt:vector>
  </HeadingPairs>
  <TitlesOfParts>
    <vt:vector size="15" baseType="lpstr">
      <vt:lpstr>FOGGIA</vt:lpstr>
      <vt:lpstr>Bovino</vt:lpstr>
      <vt:lpstr>Cerignola</vt:lpstr>
      <vt:lpstr>Manfredonia</vt:lpstr>
      <vt:lpstr>San Giovanni Rotondo</vt:lpstr>
      <vt:lpstr>San Severo</vt:lpstr>
      <vt:lpstr>Stornarella</vt:lpstr>
      <vt:lpstr>Foglio1</vt:lpstr>
      <vt:lpstr>Bovino!Area_stampa</vt:lpstr>
      <vt:lpstr>Cerignola!Area_stampa</vt:lpstr>
      <vt:lpstr>FOGGIA!Area_stampa</vt:lpstr>
      <vt:lpstr>Manfredonia!Area_stampa</vt:lpstr>
      <vt:lpstr>'San Giovanni Rotondo'!Area_stampa</vt:lpstr>
      <vt:lpstr>'San Severo'!Area_stampa</vt:lpstr>
      <vt:lpstr>Stornarella!Area_stampa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HDH</dc:creator>
  <cp:lastModifiedBy>CTP11</cp:lastModifiedBy>
  <cp:lastPrinted>2020-09-17T18:00:47Z</cp:lastPrinted>
  <dcterms:created xsi:type="dcterms:W3CDTF">2015-09-26T11:01:48Z</dcterms:created>
  <dcterms:modified xsi:type="dcterms:W3CDTF">2020-09-18T11:06:03Z</dcterms:modified>
</cp:coreProperties>
</file>